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5. SETEMBRO 2023\"/>
    </mc:Choice>
  </mc:AlternateContent>
  <xr:revisionPtr revIDLastSave="0" documentId="13_ncr:1_{D243320D-F631-4CCF-A50D-FA83466D1446}" xr6:coauthVersionLast="47" xr6:coauthVersionMax="47" xr10:uidLastSave="{00000000-0000-0000-0000-000000000000}"/>
  <bookViews>
    <workbookView xWindow="17172" yWindow="-1116" windowWidth="23256" windowHeight="12456" activeTab="7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2">'11'!$A$5:$AE$48</definedName>
    <definedName name="_xlnm.Print_Area" localSheetId="13">'12'!$A$5:$AE$40</definedName>
    <definedName name="_xlnm.Print_Area" localSheetId="14">'13'!$A$5:$AE$31</definedName>
    <definedName name="_xlnm.Print_Area" localSheetId="15">'14'!$A$5:$AE$37</definedName>
    <definedName name="_xlnm.Print_Area" localSheetId="6">'5'!$A$4:$AG$71</definedName>
    <definedName name="_xlnm.Print_Area" localSheetId="7">'6'!$A$4:$AG$71</definedName>
    <definedName name="_xlnm.Print_Area" localSheetId="8">'7'!$A$4:$AG$71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6" l="1"/>
  <c r="K97" i="33"/>
  <c r="H106" i="33"/>
  <c r="I106" i="33"/>
  <c r="J106" i="33"/>
  <c r="K106" i="33"/>
  <c r="F107" i="33"/>
  <c r="G107" i="33"/>
  <c r="H85" i="33"/>
  <c r="I85" i="33"/>
  <c r="J85" i="33"/>
  <c r="K85" i="33"/>
  <c r="F86" i="33"/>
  <c r="G86" i="33"/>
  <c r="N61" i="33"/>
  <c r="O61" i="33"/>
  <c r="P61" i="33"/>
  <c r="Q61" i="33"/>
  <c r="R61" i="33"/>
  <c r="S61" i="33"/>
  <c r="T61" i="33"/>
  <c r="U61" i="33"/>
  <c r="X61" i="33" s="1"/>
  <c r="M61" i="33"/>
  <c r="D71" i="33"/>
  <c r="E71" i="33"/>
  <c r="F71" i="33"/>
  <c r="G71" i="33"/>
  <c r="H71" i="33"/>
  <c r="I71" i="33"/>
  <c r="J71" i="33"/>
  <c r="K71" i="33"/>
  <c r="C71" i="33"/>
  <c r="D36" i="33"/>
  <c r="E36" i="33"/>
  <c r="F36" i="33"/>
  <c r="G36" i="33"/>
  <c r="H36" i="33"/>
  <c r="I36" i="33"/>
  <c r="C35" i="33"/>
  <c r="H27" i="33"/>
  <c r="I27" i="33"/>
  <c r="H28" i="33"/>
  <c r="I28" i="33"/>
  <c r="J9" i="19" l="1"/>
  <c r="I9" i="19"/>
  <c r="J47" i="12"/>
  <c r="K47" i="12"/>
  <c r="J48" i="12"/>
  <c r="K48" i="12"/>
  <c r="J46" i="12"/>
  <c r="K46" i="12"/>
  <c r="Q24" i="21" l="1"/>
  <c r="C101" i="33"/>
  <c r="D101" i="33"/>
  <c r="E101" i="33"/>
  <c r="F101" i="33"/>
  <c r="G101" i="33"/>
  <c r="H101" i="33"/>
  <c r="I101" i="33"/>
  <c r="J101" i="33"/>
  <c r="K101" i="33"/>
  <c r="C102" i="33"/>
  <c r="D102" i="33"/>
  <c r="E102" i="33"/>
  <c r="F102" i="33"/>
  <c r="G102" i="33"/>
  <c r="H102" i="33"/>
  <c r="I102" i="33"/>
  <c r="J102" i="33"/>
  <c r="K102" i="33"/>
  <c r="C103" i="33"/>
  <c r="D103" i="33"/>
  <c r="E103" i="33"/>
  <c r="F103" i="33"/>
  <c r="G103" i="33"/>
  <c r="H103" i="33"/>
  <c r="I103" i="33"/>
  <c r="J103" i="33"/>
  <c r="K103" i="33"/>
  <c r="C104" i="33"/>
  <c r="D104" i="33"/>
  <c r="E104" i="33"/>
  <c r="F104" i="33"/>
  <c r="G104" i="33"/>
  <c r="H104" i="33"/>
  <c r="I104" i="33"/>
  <c r="J104" i="33"/>
  <c r="K104" i="33"/>
  <c r="C105" i="33"/>
  <c r="D105" i="33"/>
  <c r="E105" i="33"/>
  <c r="F105" i="33"/>
  <c r="G105" i="33"/>
  <c r="H105" i="33"/>
  <c r="I105" i="33"/>
  <c r="J105" i="33"/>
  <c r="K105" i="33"/>
  <c r="D100" i="33"/>
  <c r="E100" i="33"/>
  <c r="F100" i="33"/>
  <c r="G100" i="33"/>
  <c r="H100" i="33"/>
  <c r="I100" i="33"/>
  <c r="J100" i="33"/>
  <c r="K100" i="33"/>
  <c r="C100" i="33"/>
  <c r="K79" i="33"/>
  <c r="K80" i="33"/>
  <c r="K81" i="33"/>
  <c r="K82" i="33"/>
  <c r="K83" i="33"/>
  <c r="K84" i="33"/>
  <c r="K88" i="33"/>
  <c r="K89" i="33"/>
  <c r="K90" i="33"/>
  <c r="K91" i="33"/>
  <c r="K93" i="33"/>
  <c r="K94" i="33"/>
  <c r="K95" i="33"/>
  <c r="K96" i="33"/>
  <c r="K98" i="33"/>
  <c r="G80" i="33"/>
  <c r="G81" i="33"/>
  <c r="G82" i="33"/>
  <c r="G83" i="33"/>
  <c r="G84" i="33"/>
  <c r="G88" i="33"/>
  <c r="G89" i="33"/>
  <c r="G90" i="33"/>
  <c r="G91" i="33"/>
  <c r="G92" i="33"/>
  <c r="G93" i="33"/>
  <c r="G94" i="33"/>
  <c r="G96" i="33"/>
  <c r="G98" i="33"/>
  <c r="G79" i="33"/>
  <c r="G63" i="33"/>
  <c r="Q43" i="33" s="1"/>
  <c r="G64" i="33"/>
  <c r="G65" i="33"/>
  <c r="G66" i="33"/>
  <c r="G67" i="33"/>
  <c r="G68" i="33"/>
  <c r="G69" i="33"/>
  <c r="G70" i="33"/>
  <c r="G72" i="33"/>
  <c r="C80" i="33"/>
  <c r="D80" i="33"/>
  <c r="E80" i="33"/>
  <c r="F80" i="33"/>
  <c r="H80" i="33"/>
  <c r="I80" i="33"/>
  <c r="J80" i="33"/>
  <c r="C81" i="33"/>
  <c r="D81" i="33"/>
  <c r="E81" i="33"/>
  <c r="F81" i="33"/>
  <c r="H81" i="33"/>
  <c r="I81" i="33"/>
  <c r="J81" i="33"/>
  <c r="C82" i="33"/>
  <c r="D82" i="33"/>
  <c r="E82" i="33"/>
  <c r="F82" i="33"/>
  <c r="H82" i="33"/>
  <c r="I82" i="33"/>
  <c r="J82" i="33"/>
  <c r="C83" i="33"/>
  <c r="D83" i="33"/>
  <c r="E83" i="33"/>
  <c r="F83" i="33"/>
  <c r="H83" i="33"/>
  <c r="I83" i="33"/>
  <c r="J83" i="33"/>
  <c r="M83" i="33" s="1"/>
  <c r="C84" i="33"/>
  <c r="D84" i="33"/>
  <c r="E84" i="33"/>
  <c r="F84" i="33"/>
  <c r="H84" i="33"/>
  <c r="I84" i="33"/>
  <c r="J84" i="33"/>
  <c r="C88" i="33"/>
  <c r="D88" i="33"/>
  <c r="E88" i="33"/>
  <c r="F88" i="33"/>
  <c r="I88" i="33"/>
  <c r="J88" i="33"/>
  <c r="C89" i="33"/>
  <c r="D89" i="33"/>
  <c r="E89" i="33"/>
  <c r="F89" i="33"/>
  <c r="H89" i="33"/>
  <c r="I89" i="33"/>
  <c r="J89" i="33"/>
  <c r="C90" i="33"/>
  <c r="D90" i="33"/>
  <c r="E90" i="33"/>
  <c r="F90" i="33"/>
  <c r="H90" i="33"/>
  <c r="I90" i="33"/>
  <c r="J90" i="33"/>
  <c r="C91" i="33"/>
  <c r="D91" i="33"/>
  <c r="E91" i="33"/>
  <c r="F91" i="33"/>
  <c r="H91" i="33"/>
  <c r="I91" i="33"/>
  <c r="J91" i="33"/>
  <c r="F92" i="33"/>
  <c r="H92" i="33"/>
  <c r="C93" i="33"/>
  <c r="D93" i="33"/>
  <c r="E93" i="33"/>
  <c r="F93" i="33"/>
  <c r="H93" i="33"/>
  <c r="I93" i="33"/>
  <c r="J93" i="33"/>
  <c r="C94" i="33"/>
  <c r="D94" i="33"/>
  <c r="E94" i="33"/>
  <c r="F94" i="33"/>
  <c r="H94" i="33"/>
  <c r="I94" i="33"/>
  <c r="J94" i="33"/>
  <c r="H95" i="33"/>
  <c r="I95" i="33"/>
  <c r="J95" i="33"/>
  <c r="E96" i="33"/>
  <c r="F96" i="33"/>
  <c r="H96" i="33"/>
  <c r="I96" i="33"/>
  <c r="J96" i="33"/>
  <c r="C98" i="33"/>
  <c r="D98" i="33"/>
  <c r="E98" i="33"/>
  <c r="F98" i="33"/>
  <c r="J98" i="33"/>
  <c r="W49" i="33"/>
  <c r="W60" i="33"/>
  <c r="W8" i="33"/>
  <c r="W9" i="33"/>
  <c r="W10" i="33"/>
  <c r="W11" i="33"/>
  <c r="W12" i="33"/>
  <c r="W13" i="33"/>
  <c r="W16" i="33"/>
  <c r="J28" i="33"/>
  <c r="J29" i="33"/>
  <c r="J30" i="33"/>
  <c r="J31" i="33"/>
  <c r="J32" i="33"/>
  <c r="J33" i="33"/>
  <c r="J34" i="33"/>
  <c r="J36" i="33"/>
  <c r="K36" i="33"/>
  <c r="T9" i="33"/>
  <c r="U9" i="33"/>
  <c r="T10" i="33"/>
  <c r="U10" i="33"/>
  <c r="T11" i="33"/>
  <c r="U11" i="33"/>
  <c r="T12" i="33"/>
  <c r="U12" i="33"/>
  <c r="T13" i="33"/>
  <c r="U13" i="33"/>
  <c r="T14" i="33"/>
  <c r="U14" i="33"/>
  <c r="T16" i="33"/>
  <c r="U16" i="33"/>
  <c r="U8" i="33"/>
  <c r="T8" i="33"/>
  <c r="R19" i="33"/>
  <c r="S19" i="33"/>
  <c r="R20" i="33"/>
  <c r="S20" i="33"/>
  <c r="R21" i="33"/>
  <c r="S21" i="33"/>
  <c r="R22" i="33"/>
  <c r="S22" i="33"/>
  <c r="R23" i="33"/>
  <c r="S23" i="33"/>
  <c r="R24" i="33"/>
  <c r="S24" i="33"/>
  <c r="R26" i="33"/>
  <c r="S26" i="33"/>
  <c r="S18" i="33"/>
  <c r="R18" i="33"/>
  <c r="R9" i="33"/>
  <c r="S9" i="33"/>
  <c r="R10" i="33"/>
  <c r="S10" i="33"/>
  <c r="R11" i="33"/>
  <c r="S11" i="33"/>
  <c r="R12" i="33"/>
  <c r="S12" i="33"/>
  <c r="R13" i="33"/>
  <c r="S13" i="33"/>
  <c r="R14" i="33"/>
  <c r="S14" i="33"/>
  <c r="R16" i="33"/>
  <c r="S16" i="33"/>
  <c r="S8" i="33"/>
  <c r="R8" i="33"/>
  <c r="P8" i="33"/>
  <c r="Q8" i="33"/>
  <c r="P9" i="33"/>
  <c r="Q9" i="33"/>
  <c r="P10" i="33"/>
  <c r="Q10" i="33"/>
  <c r="P11" i="33"/>
  <c r="Q11" i="33"/>
  <c r="P12" i="33"/>
  <c r="Q12" i="33"/>
  <c r="P13" i="33"/>
  <c r="Q13" i="33"/>
  <c r="P14" i="33"/>
  <c r="Q14" i="33"/>
  <c r="P16" i="33"/>
  <c r="Q16" i="33"/>
  <c r="P17" i="33"/>
  <c r="P18" i="33"/>
  <c r="Q18" i="33"/>
  <c r="P19" i="33"/>
  <c r="Q19" i="33"/>
  <c r="P20" i="33"/>
  <c r="Q20" i="33"/>
  <c r="P21" i="33"/>
  <c r="Q21" i="33"/>
  <c r="P22" i="33"/>
  <c r="Q22" i="33"/>
  <c r="P23" i="33"/>
  <c r="Q23" i="33"/>
  <c r="P24" i="33"/>
  <c r="Q24" i="33"/>
  <c r="P26" i="33"/>
  <c r="Q26" i="33"/>
  <c r="Q44" i="33"/>
  <c r="R44" i="33"/>
  <c r="Q45" i="33"/>
  <c r="R45" i="33"/>
  <c r="Q46" i="33"/>
  <c r="R46" i="33"/>
  <c r="Q47" i="33"/>
  <c r="R47" i="33"/>
  <c r="Q48" i="33"/>
  <c r="R48" i="33"/>
  <c r="Q49" i="33"/>
  <c r="R49" i="33"/>
  <c r="Q50" i="33"/>
  <c r="R50" i="33"/>
  <c r="Q52" i="33"/>
  <c r="R52" i="33"/>
  <c r="Q54" i="33"/>
  <c r="R54" i="33"/>
  <c r="Q55" i="33"/>
  <c r="R55" i="33"/>
  <c r="Q56" i="33"/>
  <c r="R56" i="33"/>
  <c r="Q57" i="33"/>
  <c r="R57" i="33"/>
  <c r="Q58" i="33"/>
  <c r="R58" i="33"/>
  <c r="Q59" i="33"/>
  <c r="R59" i="33"/>
  <c r="Q60" i="33"/>
  <c r="R60" i="33"/>
  <c r="Q62" i="33"/>
  <c r="R62" i="33"/>
  <c r="E45" i="30"/>
  <c r="F45" i="30"/>
  <c r="G45" i="30"/>
  <c r="E37" i="30"/>
  <c r="F37" i="30"/>
  <c r="G37" i="30"/>
  <c r="E15" i="30"/>
  <c r="F15" i="30"/>
  <c r="G15" i="30"/>
  <c r="E7" i="30"/>
  <c r="F7" i="30"/>
  <c r="G7" i="30"/>
  <c r="E18" i="28"/>
  <c r="F18" i="28"/>
  <c r="G18" i="28"/>
  <c r="E7" i="28"/>
  <c r="F7" i="28"/>
  <c r="G7" i="28"/>
  <c r="M91" i="33" l="1"/>
  <c r="Q53" i="33"/>
  <c r="Q63" i="33" s="1"/>
  <c r="M93" i="33"/>
  <c r="M81" i="33"/>
  <c r="M89" i="33"/>
  <c r="M98" i="33"/>
  <c r="M96" i="33"/>
  <c r="M85" i="33"/>
  <c r="M95" i="33"/>
  <c r="M84" i="33"/>
  <c r="M94" i="33"/>
  <c r="M82" i="33"/>
  <c r="M90" i="33"/>
  <c r="M88" i="33"/>
  <c r="W21" i="33"/>
  <c r="W22" i="33"/>
  <c r="W23" i="33"/>
  <c r="W24" i="33"/>
  <c r="G27" i="33"/>
  <c r="G28" i="33"/>
  <c r="G29" i="33"/>
  <c r="G30" i="33"/>
  <c r="G31" i="33"/>
  <c r="G32" i="33"/>
  <c r="G33" i="33"/>
  <c r="G34" i="33"/>
  <c r="C68" i="30"/>
  <c r="D68" i="30"/>
  <c r="E68" i="30"/>
  <c r="F68" i="30"/>
  <c r="G68" i="30"/>
  <c r="H68" i="30"/>
  <c r="I68" i="30"/>
  <c r="J68" i="30"/>
  <c r="K68" i="30"/>
  <c r="D69" i="30"/>
  <c r="E69" i="30"/>
  <c r="F69" i="30"/>
  <c r="G69" i="30"/>
  <c r="H69" i="30"/>
  <c r="I69" i="30"/>
  <c r="J69" i="30"/>
  <c r="K69" i="30"/>
  <c r="C70" i="30"/>
  <c r="D70" i="30"/>
  <c r="E70" i="30"/>
  <c r="F70" i="30"/>
  <c r="G70" i="30"/>
  <c r="H70" i="30"/>
  <c r="I70" i="30"/>
  <c r="J70" i="30"/>
  <c r="K70" i="30"/>
  <c r="C71" i="30"/>
  <c r="D71" i="30"/>
  <c r="E71" i="30"/>
  <c r="F71" i="30"/>
  <c r="G71" i="30"/>
  <c r="H71" i="30"/>
  <c r="I71" i="30"/>
  <c r="J71" i="30"/>
  <c r="K71" i="30"/>
  <c r="C75" i="30"/>
  <c r="D75" i="30"/>
  <c r="E75" i="30"/>
  <c r="F75" i="30"/>
  <c r="G75" i="30"/>
  <c r="H75" i="30"/>
  <c r="I75" i="30"/>
  <c r="J75" i="30"/>
  <c r="K75" i="30"/>
  <c r="C76" i="30"/>
  <c r="D76" i="30"/>
  <c r="E76" i="30"/>
  <c r="F76" i="30"/>
  <c r="G76" i="30"/>
  <c r="H76" i="30"/>
  <c r="I76" i="30"/>
  <c r="J76" i="30"/>
  <c r="K76" i="30"/>
  <c r="C78" i="30"/>
  <c r="D78" i="30"/>
  <c r="E78" i="30"/>
  <c r="F78" i="30"/>
  <c r="G78" i="30"/>
  <c r="H78" i="30"/>
  <c r="I78" i="30"/>
  <c r="J78" i="30"/>
  <c r="K78" i="30"/>
  <c r="C79" i="30"/>
  <c r="D79" i="30"/>
  <c r="E79" i="30"/>
  <c r="F79" i="30"/>
  <c r="G79" i="30"/>
  <c r="H79" i="30"/>
  <c r="I79" i="30"/>
  <c r="J79" i="30"/>
  <c r="K79" i="30"/>
  <c r="H80" i="30"/>
  <c r="I80" i="30"/>
  <c r="J80" i="30"/>
  <c r="K80" i="30"/>
  <c r="H81" i="30"/>
  <c r="I81" i="30"/>
  <c r="J81" i="30"/>
  <c r="K81" i="30"/>
  <c r="D82" i="30"/>
  <c r="E82" i="30"/>
  <c r="F82" i="30"/>
  <c r="C83" i="30"/>
  <c r="D83" i="30"/>
  <c r="C84" i="30"/>
  <c r="D84" i="30"/>
  <c r="E84" i="30"/>
  <c r="F84" i="30"/>
  <c r="G84" i="30"/>
  <c r="D85" i="30"/>
  <c r="E85" i="30"/>
  <c r="F85" i="30"/>
  <c r="G85" i="30"/>
  <c r="C86" i="30"/>
  <c r="D86" i="30"/>
  <c r="E86" i="30"/>
  <c r="F86" i="30"/>
  <c r="G86" i="30"/>
  <c r="C87" i="30"/>
  <c r="D87" i="30"/>
  <c r="E87" i="30"/>
  <c r="F87" i="30"/>
  <c r="G87" i="30"/>
  <c r="D90" i="30"/>
  <c r="E90" i="30"/>
  <c r="F90" i="30"/>
  <c r="G67" i="30"/>
  <c r="H67" i="30"/>
  <c r="Q47" i="30"/>
  <c r="Q48" i="30"/>
  <c r="Q49" i="30"/>
  <c r="Q50" i="30"/>
  <c r="Q51" i="30"/>
  <c r="Q52" i="30"/>
  <c r="Q46" i="30"/>
  <c r="Q39" i="30"/>
  <c r="Q40" i="30"/>
  <c r="Q41" i="30"/>
  <c r="Q42" i="30"/>
  <c r="Q43" i="30"/>
  <c r="Q44" i="30"/>
  <c r="Q38" i="30"/>
  <c r="G23" i="30"/>
  <c r="Q7" i="30" s="1"/>
  <c r="Q15" i="30"/>
  <c r="Q17" i="30"/>
  <c r="Q19" i="30"/>
  <c r="Q20" i="30"/>
  <c r="Q16" i="30"/>
  <c r="Q9" i="30"/>
  <c r="Q10" i="30"/>
  <c r="Q11" i="30"/>
  <c r="Q12" i="30"/>
  <c r="Q13" i="30"/>
  <c r="Q14" i="30"/>
  <c r="Q8" i="30"/>
  <c r="C86" i="28"/>
  <c r="D86" i="28"/>
  <c r="E86" i="28"/>
  <c r="F86" i="28"/>
  <c r="G86" i="28"/>
  <c r="H86" i="28"/>
  <c r="I86" i="28"/>
  <c r="J86" i="28"/>
  <c r="K86" i="28"/>
  <c r="C87" i="28"/>
  <c r="D87" i="28"/>
  <c r="E87" i="28"/>
  <c r="F87" i="28"/>
  <c r="G87" i="28"/>
  <c r="H87" i="28"/>
  <c r="I87" i="28"/>
  <c r="J87" i="28"/>
  <c r="K87" i="28"/>
  <c r="C88" i="28"/>
  <c r="D88" i="28"/>
  <c r="E88" i="28"/>
  <c r="F88" i="28"/>
  <c r="G88" i="28"/>
  <c r="H88" i="28"/>
  <c r="I88" i="28"/>
  <c r="J88" i="28"/>
  <c r="K88" i="28"/>
  <c r="C89" i="28"/>
  <c r="D89" i="28"/>
  <c r="E89" i="28"/>
  <c r="F89" i="28"/>
  <c r="G89" i="28"/>
  <c r="H89" i="28"/>
  <c r="I89" i="28"/>
  <c r="J89" i="28"/>
  <c r="K89" i="28"/>
  <c r="C90" i="28"/>
  <c r="D90" i="28"/>
  <c r="E90" i="28"/>
  <c r="F90" i="28"/>
  <c r="G90" i="28"/>
  <c r="H90" i="28"/>
  <c r="I90" i="28"/>
  <c r="J90" i="28"/>
  <c r="K90" i="28"/>
  <c r="H91" i="28"/>
  <c r="I91" i="28"/>
  <c r="J91" i="28"/>
  <c r="K91" i="28"/>
  <c r="F92" i="28"/>
  <c r="G92" i="28"/>
  <c r="C95" i="28"/>
  <c r="D95" i="28"/>
  <c r="E95" i="28"/>
  <c r="F95" i="28"/>
  <c r="G95" i="28"/>
  <c r="H95" i="28"/>
  <c r="I95" i="28"/>
  <c r="J95" i="28"/>
  <c r="K95" i="28"/>
  <c r="E96" i="28"/>
  <c r="F96" i="28"/>
  <c r="G96" i="28"/>
  <c r="H96" i="28"/>
  <c r="I96" i="28"/>
  <c r="J96" i="28"/>
  <c r="K96" i="28"/>
  <c r="C97" i="28"/>
  <c r="D97" i="28"/>
  <c r="E97" i="28"/>
  <c r="F97" i="28"/>
  <c r="G97" i="28"/>
  <c r="H97" i="28"/>
  <c r="I97" i="28"/>
  <c r="J97" i="28"/>
  <c r="K97" i="28"/>
  <c r="C98" i="28"/>
  <c r="D98" i="28"/>
  <c r="E98" i="28"/>
  <c r="F98" i="28"/>
  <c r="G98" i="28"/>
  <c r="H98" i="28"/>
  <c r="I98" i="28"/>
  <c r="J98" i="28"/>
  <c r="K98" i="28"/>
  <c r="F99" i="28"/>
  <c r="G99" i="28"/>
  <c r="H99" i="28"/>
  <c r="C100" i="28"/>
  <c r="D100" i="28"/>
  <c r="E100" i="28"/>
  <c r="F100" i="28"/>
  <c r="G100" i="28"/>
  <c r="H100" i="28"/>
  <c r="I100" i="28"/>
  <c r="J100" i="28"/>
  <c r="K100" i="28"/>
  <c r="C101" i="28"/>
  <c r="D101" i="28"/>
  <c r="E101" i="28"/>
  <c r="F101" i="28"/>
  <c r="G101" i="28"/>
  <c r="H101" i="28"/>
  <c r="I101" i="28"/>
  <c r="J101" i="28"/>
  <c r="K101" i="28"/>
  <c r="H102" i="28"/>
  <c r="I102" i="28"/>
  <c r="J102" i="28"/>
  <c r="K102" i="28"/>
  <c r="E103" i="28"/>
  <c r="F103" i="28"/>
  <c r="G103" i="28"/>
  <c r="H103" i="28"/>
  <c r="I103" i="28"/>
  <c r="J103" i="28"/>
  <c r="K103" i="28"/>
  <c r="H104" i="28"/>
  <c r="I104" i="28"/>
  <c r="J104" i="28"/>
  <c r="K104" i="28"/>
  <c r="D105" i="28"/>
  <c r="E105" i="28"/>
  <c r="F105" i="28"/>
  <c r="C106" i="28"/>
  <c r="D106" i="28"/>
  <c r="E106" i="28"/>
  <c r="F106" i="28"/>
  <c r="G106" i="28"/>
  <c r="H106" i="28"/>
  <c r="I106" i="28"/>
  <c r="J106" i="28"/>
  <c r="K106" i="28"/>
  <c r="G112" i="28"/>
  <c r="G85" i="28"/>
  <c r="H85" i="28"/>
  <c r="I85" i="28"/>
  <c r="Q73" i="28"/>
  <c r="Q74" i="28"/>
  <c r="Q59" i="28"/>
  <c r="Q60" i="28"/>
  <c r="Q61" i="28"/>
  <c r="Q62" i="28"/>
  <c r="Q63" i="28"/>
  <c r="Q64" i="28"/>
  <c r="Q65" i="28"/>
  <c r="Q66" i="28"/>
  <c r="Q67" i="28"/>
  <c r="Q58" i="28"/>
  <c r="Q48" i="28"/>
  <c r="Q49" i="28"/>
  <c r="Q50" i="28"/>
  <c r="Q51" i="28"/>
  <c r="Q52" i="28"/>
  <c r="Q53" i="28"/>
  <c r="Q54" i="28"/>
  <c r="Q55" i="28"/>
  <c r="Q56" i="28"/>
  <c r="Q47" i="28"/>
  <c r="Q57" i="28"/>
  <c r="Q46" i="28"/>
  <c r="Q68" i="28" s="1"/>
  <c r="W17" i="28"/>
  <c r="Q36" i="28"/>
  <c r="Q20" i="28"/>
  <c r="Q21" i="28"/>
  <c r="Q22" i="28"/>
  <c r="Q23" i="28"/>
  <c r="Q24" i="28"/>
  <c r="Q25" i="28"/>
  <c r="Q26" i="28"/>
  <c r="Q27" i="28"/>
  <c r="Q28" i="28"/>
  <c r="Q19" i="28"/>
  <c r="Q9" i="28"/>
  <c r="Q10" i="28"/>
  <c r="Q11" i="28"/>
  <c r="Q12" i="28"/>
  <c r="Q13" i="28"/>
  <c r="Q14" i="28"/>
  <c r="Q15" i="28"/>
  <c r="Q16" i="28"/>
  <c r="Q17" i="28"/>
  <c r="Q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Q56" i="12"/>
  <c r="Q57" i="12"/>
  <c r="Q59" i="12"/>
  <c r="Q60" i="12"/>
  <c r="Q62" i="12"/>
  <c r="Q63" i="12"/>
  <c r="Q65" i="12"/>
  <c r="Q66" i="12"/>
  <c r="Q68" i="12"/>
  <c r="Q69" i="12"/>
  <c r="Q71" i="12"/>
  <c r="Q72" i="12"/>
  <c r="Q74" i="12"/>
  <c r="Q75" i="12"/>
  <c r="Q77" i="12"/>
  <c r="Q78" i="12"/>
  <c r="Q80" i="12"/>
  <c r="Q81" i="12"/>
  <c r="Q83" i="12"/>
  <c r="Q84" i="12"/>
  <c r="Q86" i="12"/>
  <c r="Q87" i="12"/>
  <c r="Q89" i="12"/>
  <c r="Q90" i="12"/>
  <c r="Q92" i="12"/>
  <c r="Q93" i="12"/>
  <c r="Q8" i="12"/>
  <c r="R8" i="12"/>
  <c r="Q9" i="12"/>
  <c r="R9" i="12"/>
  <c r="Q11" i="12"/>
  <c r="R11" i="12"/>
  <c r="Q12" i="12"/>
  <c r="R12" i="12"/>
  <c r="Q14" i="12"/>
  <c r="R14" i="12"/>
  <c r="Q15" i="12"/>
  <c r="R15" i="12"/>
  <c r="Q17" i="12"/>
  <c r="Q18" i="12"/>
  <c r="Q20" i="12"/>
  <c r="R20" i="12"/>
  <c r="Q21" i="12"/>
  <c r="R21" i="12"/>
  <c r="Q23" i="12"/>
  <c r="R23" i="12"/>
  <c r="Q24" i="12"/>
  <c r="R24" i="12"/>
  <c r="Q26" i="12"/>
  <c r="R26" i="12"/>
  <c r="Q27" i="12"/>
  <c r="R27" i="12"/>
  <c r="Q29" i="12"/>
  <c r="R29" i="12"/>
  <c r="Q30" i="12"/>
  <c r="R30" i="12"/>
  <c r="Q32" i="12"/>
  <c r="R32" i="12"/>
  <c r="Q33" i="12"/>
  <c r="R33" i="12"/>
  <c r="Q35" i="12"/>
  <c r="R35" i="12"/>
  <c r="Q36" i="12"/>
  <c r="R36" i="12"/>
  <c r="Q38" i="12"/>
  <c r="R38" i="12"/>
  <c r="Q39" i="12"/>
  <c r="R39" i="12"/>
  <c r="Q41" i="12"/>
  <c r="R41" i="12"/>
  <c r="Q42" i="12"/>
  <c r="R42" i="12"/>
  <c r="Q44" i="12"/>
  <c r="R44" i="12"/>
  <c r="Q45" i="12"/>
  <c r="R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Q54" i="47"/>
  <c r="Q55" i="47"/>
  <c r="R55" i="47"/>
  <c r="Q56" i="47"/>
  <c r="R56" i="47"/>
  <c r="Q57" i="47"/>
  <c r="Q58" i="47"/>
  <c r="R58" i="47"/>
  <c r="Q59" i="47"/>
  <c r="R59" i="47"/>
  <c r="Q60" i="47"/>
  <c r="Q61" i="47"/>
  <c r="R61" i="47"/>
  <c r="Q62" i="47"/>
  <c r="R62" i="47"/>
  <c r="Q63" i="47"/>
  <c r="Q64" i="47"/>
  <c r="Q65" i="47"/>
  <c r="Q66" i="47"/>
  <c r="R66" i="47"/>
  <c r="Q67" i="47"/>
  <c r="R67" i="47"/>
  <c r="Q68" i="47"/>
  <c r="Q69" i="47"/>
  <c r="R69" i="47"/>
  <c r="Q70" i="47"/>
  <c r="R70" i="47"/>
  <c r="Q71" i="47"/>
  <c r="Q72" i="47"/>
  <c r="R72" i="47"/>
  <c r="Q73" i="47"/>
  <c r="R73" i="47"/>
  <c r="Q74" i="47"/>
  <c r="Q75" i="47"/>
  <c r="R75" i="47"/>
  <c r="Q76" i="47"/>
  <c r="R76" i="47"/>
  <c r="Q77" i="47"/>
  <c r="Q78" i="47"/>
  <c r="R78" i="47"/>
  <c r="Q79" i="47"/>
  <c r="R79" i="47"/>
  <c r="Q80" i="47"/>
  <c r="Q81" i="47"/>
  <c r="R81" i="47"/>
  <c r="Q82" i="47"/>
  <c r="R82" i="47"/>
  <c r="Q83" i="47"/>
  <c r="Q84" i="47"/>
  <c r="R84" i="47"/>
  <c r="Q85" i="47"/>
  <c r="R85" i="47"/>
  <c r="Q86" i="47"/>
  <c r="Q87" i="47"/>
  <c r="R87" i="47"/>
  <c r="Q88" i="47"/>
  <c r="R88" i="47"/>
  <c r="Q89" i="47"/>
  <c r="Q90" i="47"/>
  <c r="R90" i="47"/>
  <c r="Q91" i="47"/>
  <c r="R91" i="47"/>
  <c r="Q92" i="47"/>
  <c r="Q93" i="47"/>
  <c r="Q94" i="47"/>
  <c r="Q7" i="47"/>
  <c r="Q45" i="47" s="1"/>
  <c r="Q8" i="47"/>
  <c r="R8" i="47"/>
  <c r="Q9" i="47"/>
  <c r="R9" i="47"/>
  <c r="Q10" i="47"/>
  <c r="Q11" i="47"/>
  <c r="R11" i="47"/>
  <c r="Q12" i="47"/>
  <c r="R12" i="47"/>
  <c r="Q13" i="47"/>
  <c r="Q14" i="47"/>
  <c r="R14" i="47"/>
  <c r="Q15" i="47"/>
  <c r="R15" i="47"/>
  <c r="Q16" i="47"/>
  <c r="Q17" i="47"/>
  <c r="Q18" i="47"/>
  <c r="Q19" i="47"/>
  <c r="R19" i="47"/>
  <c r="Q20" i="47"/>
  <c r="R20" i="47"/>
  <c r="Q21" i="47"/>
  <c r="Q22" i="47"/>
  <c r="R22" i="47"/>
  <c r="Q23" i="47"/>
  <c r="R23" i="47"/>
  <c r="Q24" i="47"/>
  <c r="Q25" i="47"/>
  <c r="R25" i="47"/>
  <c r="Q26" i="47"/>
  <c r="R26" i="47"/>
  <c r="Q27" i="47"/>
  <c r="Q28" i="47"/>
  <c r="R28" i="47"/>
  <c r="Q29" i="47"/>
  <c r="R29" i="47"/>
  <c r="Q30" i="47"/>
  <c r="Q31" i="47"/>
  <c r="R31" i="47"/>
  <c r="Q32" i="47"/>
  <c r="R32" i="47"/>
  <c r="Q33" i="47"/>
  <c r="Q34" i="47"/>
  <c r="R34" i="47"/>
  <c r="Q35" i="47"/>
  <c r="R35" i="47"/>
  <c r="Q36" i="47"/>
  <c r="Q37" i="47"/>
  <c r="R37" i="47"/>
  <c r="Q38" i="47"/>
  <c r="R38" i="47"/>
  <c r="Q39" i="47"/>
  <c r="Q40" i="47"/>
  <c r="R40" i="47"/>
  <c r="Q41" i="47"/>
  <c r="R41" i="47"/>
  <c r="Q42" i="47"/>
  <c r="Q43" i="47"/>
  <c r="R43" i="47"/>
  <c r="Q44" i="47"/>
  <c r="R44" i="47"/>
  <c r="Q46" i="47"/>
  <c r="Q47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G139" i="46"/>
  <c r="G140" i="46"/>
  <c r="G141" i="46"/>
  <c r="Q54" i="46"/>
  <c r="Q55" i="46"/>
  <c r="R55" i="46"/>
  <c r="Q56" i="46"/>
  <c r="R56" i="46"/>
  <c r="Q57" i="46"/>
  <c r="Q92" i="46" s="1"/>
  <c r="Q58" i="46"/>
  <c r="R58" i="46"/>
  <c r="Q59" i="46"/>
  <c r="R59" i="46"/>
  <c r="Q60" i="46"/>
  <c r="Q61" i="46"/>
  <c r="R61" i="46"/>
  <c r="Q62" i="46"/>
  <c r="R62" i="46"/>
  <c r="Q63" i="46"/>
  <c r="Q64" i="46"/>
  <c r="Q65" i="46"/>
  <c r="Q66" i="46"/>
  <c r="R66" i="46"/>
  <c r="Q67" i="46"/>
  <c r="R67" i="46"/>
  <c r="Q68" i="46"/>
  <c r="Q69" i="46"/>
  <c r="R69" i="46"/>
  <c r="Q70" i="46"/>
  <c r="R70" i="46"/>
  <c r="Q71" i="46"/>
  <c r="Q72" i="46"/>
  <c r="R72" i="46"/>
  <c r="Q73" i="46"/>
  <c r="R73" i="46"/>
  <c r="Q74" i="46"/>
  <c r="Q75" i="46"/>
  <c r="R75" i="46"/>
  <c r="Q76" i="46"/>
  <c r="R76" i="46"/>
  <c r="Q77" i="46"/>
  <c r="Q78" i="46"/>
  <c r="R78" i="46"/>
  <c r="Q79" i="46"/>
  <c r="R79" i="46"/>
  <c r="Q80" i="46"/>
  <c r="Q81" i="46"/>
  <c r="R81" i="46"/>
  <c r="Q82" i="46"/>
  <c r="R82" i="46"/>
  <c r="Q83" i="46"/>
  <c r="Q84" i="46"/>
  <c r="R84" i="46"/>
  <c r="Q85" i="46"/>
  <c r="R85" i="46"/>
  <c r="Q86" i="46"/>
  <c r="Q87" i="46"/>
  <c r="R87" i="46"/>
  <c r="Q88" i="46"/>
  <c r="R88" i="46"/>
  <c r="Q89" i="46"/>
  <c r="Q90" i="46"/>
  <c r="R90" i="46"/>
  <c r="Q91" i="46"/>
  <c r="R91" i="46"/>
  <c r="Q93" i="46"/>
  <c r="Q94" i="46"/>
  <c r="Q7" i="46"/>
  <c r="Q8" i="46"/>
  <c r="R8" i="46"/>
  <c r="Q9" i="46"/>
  <c r="R9" i="46"/>
  <c r="Q10" i="46"/>
  <c r="Q45" i="46" s="1"/>
  <c r="Q11" i="46"/>
  <c r="R11" i="46"/>
  <c r="Q12" i="46"/>
  <c r="R12" i="46"/>
  <c r="Q13" i="46"/>
  <c r="Q14" i="46"/>
  <c r="R14" i="46"/>
  <c r="Q15" i="46"/>
  <c r="R15" i="46"/>
  <c r="Q16" i="46"/>
  <c r="Q17" i="46"/>
  <c r="Q18" i="46"/>
  <c r="Q19" i="46"/>
  <c r="R19" i="46"/>
  <c r="Q20" i="46"/>
  <c r="R20" i="46"/>
  <c r="Q21" i="46"/>
  <c r="Q22" i="46"/>
  <c r="R22" i="46"/>
  <c r="Q23" i="46"/>
  <c r="R23" i="46"/>
  <c r="Q24" i="46"/>
  <c r="Q25" i="46"/>
  <c r="R25" i="46"/>
  <c r="Q26" i="46"/>
  <c r="R26" i="46"/>
  <c r="Q27" i="46"/>
  <c r="Q28" i="46"/>
  <c r="R28" i="46"/>
  <c r="Q29" i="46"/>
  <c r="R29" i="46"/>
  <c r="Q30" i="46"/>
  <c r="Q31" i="46"/>
  <c r="R31" i="46"/>
  <c r="Q32" i="46"/>
  <c r="R32" i="46"/>
  <c r="Q33" i="46"/>
  <c r="Q34" i="46"/>
  <c r="R34" i="46"/>
  <c r="Q35" i="46"/>
  <c r="R35" i="46"/>
  <c r="Q36" i="46"/>
  <c r="Q37" i="46"/>
  <c r="R37" i="46"/>
  <c r="Q38" i="46"/>
  <c r="R38" i="46"/>
  <c r="Q39" i="46"/>
  <c r="Q40" i="46"/>
  <c r="R40" i="46"/>
  <c r="Q41" i="46"/>
  <c r="R41" i="46"/>
  <c r="Q42" i="46"/>
  <c r="Q43" i="46"/>
  <c r="R43" i="46"/>
  <c r="Q44" i="46"/>
  <c r="R44" i="46"/>
  <c r="Q46" i="46"/>
  <c r="Q47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G139" i="45"/>
  <c r="G140" i="45"/>
  <c r="G141" i="45"/>
  <c r="Q54" i="45"/>
  <c r="Q92" i="45" s="1"/>
  <c r="Q55" i="45"/>
  <c r="R55" i="45"/>
  <c r="Q56" i="45"/>
  <c r="R56" i="45"/>
  <c r="Q57" i="45"/>
  <c r="Q58" i="45"/>
  <c r="R58" i="45"/>
  <c r="Q59" i="45"/>
  <c r="R59" i="45"/>
  <c r="Q60" i="45"/>
  <c r="Q61" i="45"/>
  <c r="R61" i="45"/>
  <c r="Q62" i="45"/>
  <c r="R62" i="45"/>
  <c r="Q63" i="45"/>
  <c r="Q64" i="45"/>
  <c r="Q65" i="45"/>
  <c r="Q66" i="45"/>
  <c r="R66" i="45"/>
  <c r="Q67" i="45"/>
  <c r="R67" i="45"/>
  <c r="Q68" i="45"/>
  <c r="Q69" i="45"/>
  <c r="R69" i="45"/>
  <c r="Q70" i="45"/>
  <c r="R70" i="45"/>
  <c r="Q71" i="45"/>
  <c r="Q72" i="45"/>
  <c r="R72" i="45"/>
  <c r="Q73" i="45"/>
  <c r="R73" i="45"/>
  <c r="Q74" i="45"/>
  <c r="Q75" i="45"/>
  <c r="R75" i="45"/>
  <c r="Q76" i="45"/>
  <c r="R76" i="45"/>
  <c r="Q77" i="45"/>
  <c r="Q78" i="45"/>
  <c r="R78" i="45"/>
  <c r="Q79" i="45"/>
  <c r="R79" i="45"/>
  <c r="Q80" i="45"/>
  <c r="Q81" i="45"/>
  <c r="R81" i="45"/>
  <c r="Q82" i="45"/>
  <c r="R82" i="45"/>
  <c r="Q83" i="45"/>
  <c r="Q84" i="45"/>
  <c r="R84" i="45"/>
  <c r="Q85" i="45"/>
  <c r="R85" i="45"/>
  <c r="Q86" i="45"/>
  <c r="Q87" i="45"/>
  <c r="R87" i="45"/>
  <c r="Q88" i="45"/>
  <c r="R88" i="45"/>
  <c r="Q89" i="45"/>
  <c r="Q90" i="45"/>
  <c r="R90" i="45"/>
  <c r="Q91" i="45"/>
  <c r="R91" i="45"/>
  <c r="Q93" i="45"/>
  <c r="Q94" i="45"/>
  <c r="R8" i="45"/>
  <c r="R9" i="45"/>
  <c r="R11" i="45"/>
  <c r="R12" i="45"/>
  <c r="R14" i="45"/>
  <c r="R15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Q7" i="45"/>
  <c r="Q8" i="45"/>
  <c r="Q9" i="45"/>
  <c r="Q10" i="45"/>
  <c r="Q45" i="45" s="1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5" i="45"/>
  <c r="Q36" i="45"/>
  <c r="Q37" i="45"/>
  <c r="Q38" i="45"/>
  <c r="Q39" i="45"/>
  <c r="Q40" i="45"/>
  <c r="Q41" i="45"/>
  <c r="Q42" i="45"/>
  <c r="Q43" i="45"/>
  <c r="Q44" i="45"/>
  <c r="Q46" i="45"/>
  <c r="Q47" i="45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P48" i="23"/>
  <c r="Q48" i="23"/>
  <c r="Q47" i="23"/>
  <c r="Q46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32" i="23"/>
  <c r="Q45" i="23"/>
  <c r="Q31" i="23"/>
  <c r="Q24" i="23"/>
  <c r="Q23" i="23"/>
  <c r="Q22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8" i="23"/>
  <c r="Q21" i="23"/>
  <c r="Q7" i="23"/>
  <c r="G55" i="22"/>
  <c r="G56" i="22"/>
  <c r="H56" i="22"/>
  <c r="G57" i="22"/>
  <c r="H57" i="22"/>
  <c r="G58" i="22"/>
  <c r="H58" i="22"/>
  <c r="G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69" i="22"/>
  <c r="G70" i="22"/>
  <c r="H70" i="22"/>
  <c r="G71" i="22"/>
  <c r="H71" i="22"/>
  <c r="G72" i="22"/>
  <c r="Q48" i="22"/>
  <c r="Q47" i="22"/>
  <c r="Q46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32" i="22"/>
  <c r="Q45" i="22"/>
  <c r="Q31" i="22"/>
  <c r="Q24" i="22"/>
  <c r="Q23" i="22"/>
  <c r="Q22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8" i="22"/>
  <c r="Q21" i="22"/>
  <c r="Q7" i="22"/>
  <c r="G55" i="21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G70" i="21"/>
  <c r="H70" i="21"/>
  <c r="G71" i="21"/>
  <c r="H71" i="21"/>
  <c r="G72" i="21"/>
  <c r="Q47" i="21"/>
  <c r="Q46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32" i="21"/>
  <c r="Q45" i="21"/>
  <c r="Q31" i="21"/>
  <c r="Q23" i="21"/>
  <c r="Q22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8" i="21"/>
  <c r="Q21" i="21"/>
  <c r="Q7" i="21"/>
  <c r="G24" i="30"/>
  <c r="G25" i="30"/>
  <c r="G26" i="30"/>
  <c r="G27" i="30"/>
  <c r="G28" i="30"/>
  <c r="G29" i="30"/>
  <c r="G30" i="30"/>
  <c r="G53" i="30"/>
  <c r="Q58" i="30" s="1"/>
  <c r="G54" i="30"/>
  <c r="G55" i="30"/>
  <c r="G56" i="30"/>
  <c r="G57" i="30"/>
  <c r="G58" i="30"/>
  <c r="G59" i="30"/>
  <c r="G60" i="30"/>
  <c r="G69" i="28"/>
  <c r="G108" i="28" s="1"/>
  <c r="G70" i="28"/>
  <c r="G109" i="28" s="1"/>
  <c r="G71" i="28"/>
  <c r="G110" i="28" s="1"/>
  <c r="G72" i="28"/>
  <c r="G111" i="28" s="1"/>
  <c r="G73" i="28"/>
  <c r="G74" i="28"/>
  <c r="G75" i="28"/>
  <c r="G114" i="28" s="1"/>
  <c r="G76" i="28"/>
  <c r="G77" i="28"/>
  <c r="G78" i="28"/>
  <c r="G117" i="28" s="1"/>
  <c r="G94" i="12"/>
  <c r="Q55" i="12" s="1"/>
  <c r="G95" i="12"/>
  <c r="Q95" i="12" s="1"/>
  <c r="G96" i="12"/>
  <c r="Q96" i="12" s="1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29" i="28"/>
  <c r="Q31" i="28" s="1"/>
  <c r="G46" i="12"/>
  <c r="Q10" i="12" s="1"/>
  <c r="G47" i="12"/>
  <c r="G48" i="12"/>
  <c r="Q48" i="12" s="1"/>
  <c r="Q30" i="33" l="1"/>
  <c r="Q7" i="33"/>
  <c r="Q17" i="33"/>
  <c r="G99" i="33"/>
  <c r="M102" i="28"/>
  <c r="M104" i="28"/>
  <c r="M100" i="28"/>
  <c r="Q29" i="33"/>
  <c r="Q28" i="33"/>
  <c r="Q36" i="33"/>
  <c r="Q34" i="33"/>
  <c r="Q33" i="33"/>
  <c r="Q32" i="33"/>
  <c r="Q31" i="33"/>
  <c r="Q55" i="30"/>
  <c r="Q57" i="30"/>
  <c r="Q56" i="30"/>
  <c r="Q37" i="30"/>
  <c r="Q45" i="30"/>
  <c r="Q54" i="30"/>
  <c r="Q60" i="30"/>
  <c r="Q59" i="30"/>
  <c r="Q25" i="30"/>
  <c r="Q24" i="30"/>
  <c r="Q23" i="30"/>
  <c r="G83" i="30"/>
  <c r="Q30" i="30"/>
  <c r="Q29" i="30"/>
  <c r="Q28" i="30"/>
  <c r="Q27" i="30"/>
  <c r="Q26" i="30"/>
  <c r="M101" i="28"/>
  <c r="M90" i="28"/>
  <c r="M103" i="28"/>
  <c r="M98" i="28"/>
  <c r="M91" i="28"/>
  <c r="Q18" i="28"/>
  <c r="Q38" i="28"/>
  <c r="Q37" i="28"/>
  <c r="Q35" i="28"/>
  <c r="Q34" i="28"/>
  <c r="Q33" i="28"/>
  <c r="G107" i="28"/>
  <c r="Q30" i="28"/>
  <c r="Q32" i="28"/>
  <c r="Q7" i="28"/>
  <c r="Q29" i="28" s="1"/>
  <c r="Q39" i="28"/>
  <c r="Q72" i="28"/>
  <c r="Q69" i="28"/>
  <c r="Q71" i="28"/>
  <c r="Q78" i="28"/>
  <c r="Q70" i="28"/>
  <c r="Q77" i="28"/>
  <c r="Q76" i="28"/>
  <c r="Q75" i="28"/>
  <c r="Q22" i="12"/>
  <c r="Q13" i="12"/>
  <c r="Q61" i="12"/>
  <c r="Q76" i="12"/>
  <c r="Q34" i="12"/>
  <c r="Q37" i="12"/>
  <c r="Q25" i="12"/>
  <c r="Q16" i="12"/>
  <c r="Q91" i="12"/>
  <c r="Q67" i="12"/>
  <c r="Q82" i="12"/>
  <c r="Q58" i="12"/>
  <c r="Q94" i="12" s="1"/>
  <c r="Q40" i="12"/>
  <c r="Q28" i="12"/>
  <c r="Q7" i="12"/>
  <c r="Q46" i="12" s="1"/>
  <c r="Q73" i="12"/>
  <c r="Q47" i="12"/>
  <c r="Q70" i="12"/>
  <c r="Q85" i="12"/>
  <c r="Q88" i="12"/>
  <c r="Q64" i="12"/>
  <c r="Q43" i="12"/>
  <c r="Q31" i="12"/>
  <c r="Q19" i="12"/>
  <c r="Q79" i="12"/>
  <c r="G24" i="23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8" i="23"/>
  <c r="G45" i="23"/>
  <c r="G31" i="23"/>
  <c r="Q27" i="33" l="1"/>
  <c r="Q53" i="30"/>
  <c r="G7" i="22"/>
  <c r="G21" i="22"/>
  <c r="G31" i="22"/>
  <c r="G45" i="22"/>
  <c r="G24" i="21"/>
  <c r="G31" i="21"/>
  <c r="G48" i="21" s="1"/>
  <c r="G45" i="21"/>
  <c r="G48" i="22" l="1"/>
  <c r="G24" i="22"/>
  <c r="P7" i="20" l="1"/>
  <c r="P8" i="20"/>
  <c r="P9" i="20" s="1"/>
  <c r="P16" i="20"/>
  <c r="P18" i="20" s="1"/>
  <c r="P17" i="20"/>
  <c r="F25" i="20"/>
  <c r="G25" i="20"/>
  <c r="F26" i="20"/>
  <c r="G26" i="20"/>
  <c r="F27" i="20"/>
  <c r="F9" i="20"/>
  <c r="F18" i="20"/>
  <c r="F25" i="19"/>
  <c r="G25" i="19"/>
  <c r="F26" i="19"/>
  <c r="G26" i="19"/>
  <c r="P16" i="19"/>
  <c r="P7" i="19"/>
  <c r="P9" i="19" s="1"/>
  <c r="P8" i="19"/>
  <c r="F18" i="19"/>
  <c r="P17" i="19" s="1"/>
  <c r="P18" i="19" s="1"/>
  <c r="F9" i="19"/>
  <c r="F25" i="36"/>
  <c r="G25" i="36"/>
  <c r="H25" i="36"/>
  <c r="F26" i="36"/>
  <c r="G26" i="36"/>
  <c r="H26" i="36"/>
  <c r="F27" i="36"/>
  <c r="P16" i="36"/>
  <c r="P18" i="36" s="1"/>
  <c r="P17" i="36"/>
  <c r="P7" i="36"/>
  <c r="P8" i="36"/>
  <c r="P9" i="36"/>
  <c r="F18" i="36"/>
  <c r="F9" i="36"/>
  <c r="G9" i="36"/>
  <c r="Q7" i="36" s="1"/>
  <c r="H9" i="36"/>
  <c r="R7" i="36" s="1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O77" i="47" s="1"/>
  <c r="D92" i="47"/>
  <c r="N83" i="47" s="1"/>
  <c r="C92" i="47"/>
  <c r="F47" i="47"/>
  <c r="E47" i="47"/>
  <c r="D47" i="47"/>
  <c r="C47" i="47"/>
  <c r="C141" i="47" s="1"/>
  <c r="F46" i="47"/>
  <c r="E46" i="47"/>
  <c r="E140" i="47" s="1"/>
  <c r="D46" i="47"/>
  <c r="N46" i="47" s="1"/>
  <c r="C46" i="47"/>
  <c r="F45" i="47"/>
  <c r="E45" i="47"/>
  <c r="D45" i="47"/>
  <c r="C45" i="47"/>
  <c r="M13" i="47" s="1"/>
  <c r="F92" i="46"/>
  <c r="E92" i="46"/>
  <c r="D92" i="46"/>
  <c r="C92" i="46"/>
  <c r="F47" i="46"/>
  <c r="E47" i="46"/>
  <c r="D47" i="46"/>
  <c r="C47" i="46"/>
  <c r="M47" i="46" s="1"/>
  <c r="F46" i="46"/>
  <c r="E46" i="46"/>
  <c r="D46" i="46"/>
  <c r="C46" i="46"/>
  <c r="F45" i="46"/>
  <c r="E45" i="46"/>
  <c r="D45" i="46"/>
  <c r="C45" i="46"/>
  <c r="M33" i="46" s="1"/>
  <c r="O90" i="46"/>
  <c r="N90" i="46"/>
  <c r="N24" i="46"/>
  <c r="O44" i="46"/>
  <c r="N44" i="46"/>
  <c r="D137" i="46"/>
  <c r="K138" i="47"/>
  <c r="J138" i="47"/>
  <c r="I138" i="47"/>
  <c r="H138" i="47"/>
  <c r="F138" i="47"/>
  <c r="E138" i="47"/>
  <c r="D138" i="47"/>
  <c r="C138" i="47"/>
  <c r="K137" i="47"/>
  <c r="J137" i="47"/>
  <c r="I137" i="47"/>
  <c r="H137" i="47"/>
  <c r="F137" i="47"/>
  <c r="E137" i="47"/>
  <c r="D137" i="47"/>
  <c r="C137" i="47"/>
  <c r="K136" i="47"/>
  <c r="J136" i="47"/>
  <c r="I136" i="47"/>
  <c r="H136" i="47"/>
  <c r="F136" i="47"/>
  <c r="E136" i="47"/>
  <c r="D136" i="47"/>
  <c r="C136" i="47"/>
  <c r="K135" i="47"/>
  <c r="J135" i="47"/>
  <c r="I135" i="47"/>
  <c r="H135" i="47"/>
  <c r="F135" i="47"/>
  <c r="E135" i="47"/>
  <c r="D135" i="47"/>
  <c r="C135" i="47"/>
  <c r="K134" i="47"/>
  <c r="J134" i="47"/>
  <c r="I134" i="47"/>
  <c r="H134" i="47"/>
  <c r="F134" i="47"/>
  <c r="E134" i="47"/>
  <c r="D134" i="47"/>
  <c r="C134" i="47"/>
  <c r="K133" i="47"/>
  <c r="J133" i="47"/>
  <c r="I133" i="47"/>
  <c r="H133" i="47"/>
  <c r="F133" i="47"/>
  <c r="E133" i="47"/>
  <c r="D133" i="47"/>
  <c r="C133" i="47"/>
  <c r="K132" i="47"/>
  <c r="J132" i="47"/>
  <c r="I132" i="47"/>
  <c r="H132" i="47"/>
  <c r="F132" i="47"/>
  <c r="E132" i="47"/>
  <c r="D132" i="47"/>
  <c r="C132" i="47"/>
  <c r="K131" i="47"/>
  <c r="J131" i="47"/>
  <c r="I131" i="47"/>
  <c r="H131" i="47"/>
  <c r="F131" i="47"/>
  <c r="E131" i="47"/>
  <c r="D131" i="47"/>
  <c r="C131" i="47"/>
  <c r="K130" i="47"/>
  <c r="J130" i="47"/>
  <c r="I130" i="47"/>
  <c r="H130" i="47"/>
  <c r="F130" i="47"/>
  <c r="E130" i="47"/>
  <c r="D130" i="47"/>
  <c r="C130" i="47"/>
  <c r="K129" i="47"/>
  <c r="J129" i="47"/>
  <c r="I129" i="47"/>
  <c r="H129" i="47"/>
  <c r="F129" i="47"/>
  <c r="E129" i="47"/>
  <c r="D129" i="47"/>
  <c r="C129" i="47"/>
  <c r="K128" i="47"/>
  <c r="J128" i="47"/>
  <c r="I128" i="47"/>
  <c r="H128" i="47"/>
  <c r="F128" i="47"/>
  <c r="E128" i="47"/>
  <c r="D128" i="47"/>
  <c r="C128" i="47"/>
  <c r="K127" i="47"/>
  <c r="J127" i="47"/>
  <c r="I127" i="47"/>
  <c r="H127" i="47"/>
  <c r="F127" i="47"/>
  <c r="E127" i="47"/>
  <c r="D127" i="47"/>
  <c r="C127" i="47"/>
  <c r="K126" i="47"/>
  <c r="J126" i="47"/>
  <c r="I126" i="47"/>
  <c r="H126" i="47"/>
  <c r="F126" i="47"/>
  <c r="E126" i="47"/>
  <c r="D126" i="47"/>
  <c r="C126" i="47"/>
  <c r="K125" i="47"/>
  <c r="J125" i="47"/>
  <c r="I125" i="47"/>
  <c r="H125" i="47"/>
  <c r="F125" i="47"/>
  <c r="E125" i="47"/>
  <c r="D125" i="47"/>
  <c r="C125" i="47"/>
  <c r="K124" i="47"/>
  <c r="J124" i="47"/>
  <c r="I124" i="47"/>
  <c r="H124" i="47"/>
  <c r="F124" i="47"/>
  <c r="E124" i="47"/>
  <c r="D124" i="47"/>
  <c r="C124" i="47"/>
  <c r="K123" i="47"/>
  <c r="J123" i="47"/>
  <c r="I123" i="47"/>
  <c r="H123" i="47"/>
  <c r="F123" i="47"/>
  <c r="E123" i="47"/>
  <c r="D123" i="47"/>
  <c r="C123" i="47"/>
  <c r="K122" i="47"/>
  <c r="J122" i="47"/>
  <c r="I122" i="47"/>
  <c r="H122" i="47"/>
  <c r="F122" i="47"/>
  <c r="E122" i="47"/>
  <c r="D122" i="47"/>
  <c r="C122" i="47"/>
  <c r="K121" i="47"/>
  <c r="J121" i="47"/>
  <c r="I121" i="47"/>
  <c r="H121" i="47"/>
  <c r="F121" i="47"/>
  <c r="E121" i="47"/>
  <c r="D121" i="47"/>
  <c r="C121" i="47"/>
  <c r="K120" i="47"/>
  <c r="J120" i="47"/>
  <c r="I120" i="47"/>
  <c r="H120" i="47"/>
  <c r="F120" i="47"/>
  <c r="E120" i="47"/>
  <c r="D120" i="47"/>
  <c r="C120" i="47"/>
  <c r="K119" i="47"/>
  <c r="J119" i="47"/>
  <c r="I119" i="47"/>
  <c r="H119" i="47"/>
  <c r="F119" i="47"/>
  <c r="E119" i="47"/>
  <c r="D119" i="47"/>
  <c r="C119" i="47"/>
  <c r="K118" i="47"/>
  <c r="J118" i="47"/>
  <c r="I118" i="47"/>
  <c r="H118" i="47"/>
  <c r="F118" i="47"/>
  <c r="E118" i="47"/>
  <c r="D118" i="47"/>
  <c r="C118" i="47"/>
  <c r="K117" i="47"/>
  <c r="J117" i="47"/>
  <c r="I117" i="47"/>
  <c r="H117" i="47"/>
  <c r="F117" i="47"/>
  <c r="E117" i="47"/>
  <c r="D117" i="47"/>
  <c r="C117" i="47"/>
  <c r="K116" i="47"/>
  <c r="J116" i="47"/>
  <c r="I116" i="47"/>
  <c r="H116" i="47"/>
  <c r="F116" i="47"/>
  <c r="E116" i="47"/>
  <c r="D116" i="47"/>
  <c r="C116" i="47"/>
  <c r="K115" i="47"/>
  <c r="J115" i="47"/>
  <c r="I115" i="47"/>
  <c r="H115" i="47"/>
  <c r="F115" i="47"/>
  <c r="E115" i="47"/>
  <c r="D115" i="47"/>
  <c r="C115" i="47"/>
  <c r="K114" i="47"/>
  <c r="J114" i="47"/>
  <c r="I114" i="47"/>
  <c r="H114" i="47"/>
  <c r="F114" i="47"/>
  <c r="E114" i="47"/>
  <c r="D114" i="47"/>
  <c r="C114" i="47"/>
  <c r="K113" i="47"/>
  <c r="J113" i="47"/>
  <c r="I113" i="47"/>
  <c r="H113" i="47"/>
  <c r="F113" i="47"/>
  <c r="E113" i="47"/>
  <c r="D113" i="47"/>
  <c r="C113" i="47"/>
  <c r="K112" i="47"/>
  <c r="J112" i="47"/>
  <c r="I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K109" i="47"/>
  <c r="J109" i="47"/>
  <c r="I109" i="47"/>
  <c r="H109" i="47"/>
  <c r="F109" i="47"/>
  <c r="E109" i="47"/>
  <c r="D109" i="47"/>
  <c r="C109" i="47"/>
  <c r="K108" i="47"/>
  <c r="J108" i="47"/>
  <c r="I108" i="47"/>
  <c r="H108" i="47"/>
  <c r="F108" i="47"/>
  <c r="E108" i="47"/>
  <c r="D108" i="47"/>
  <c r="C108" i="47"/>
  <c r="K107" i="47"/>
  <c r="J107" i="47"/>
  <c r="I107" i="47"/>
  <c r="H107" i="47"/>
  <c r="F107" i="47"/>
  <c r="E107" i="47"/>
  <c r="D107" i="47"/>
  <c r="C107" i="47"/>
  <c r="K106" i="47"/>
  <c r="J106" i="47"/>
  <c r="M106" i="47" s="1"/>
  <c r="I106" i="47"/>
  <c r="H106" i="47"/>
  <c r="F106" i="47"/>
  <c r="E106" i="47"/>
  <c r="D106" i="47"/>
  <c r="C106" i="47"/>
  <c r="K105" i="47"/>
  <c r="J105" i="47"/>
  <c r="I105" i="47"/>
  <c r="H105" i="47"/>
  <c r="F105" i="47"/>
  <c r="E105" i="47"/>
  <c r="D105" i="47"/>
  <c r="C105" i="47"/>
  <c r="K104" i="47"/>
  <c r="J104" i="47"/>
  <c r="I104" i="47"/>
  <c r="H104" i="47"/>
  <c r="F104" i="47"/>
  <c r="E104" i="47"/>
  <c r="D104" i="47"/>
  <c r="C104" i="47"/>
  <c r="K103" i="47"/>
  <c r="J103" i="47"/>
  <c r="I103" i="47"/>
  <c r="H103" i="47"/>
  <c r="F103" i="47"/>
  <c r="E103" i="47"/>
  <c r="D103" i="47"/>
  <c r="C103" i="47"/>
  <c r="K102" i="47"/>
  <c r="J102" i="47"/>
  <c r="M102" i="47" s="1"/>
  <c r="I102" i="47"/>
  <c r="H102" i="47"/>
  <c r="F102" i="47"/>
  <c r="E102" i="47"/>
  <c r="D102" i="47"/>
  <c r="C102" i="47"/>
  <c r="K101" i="47"/>
  <c r="J101" i="47"/>
  <c r="I101" i="47"/>
  <c r="H101" i="47"/>
  <c r="F101" i="47"/>
  <c r="E101" i="47"/>
  <c r="D101" i="47"/>
  <c r="C101" i="47"/>
  <c r="J99" i="47"/>
  <c r="K94" i="47"/>
  <c r="J94" i="47"/>
  <c r="I94" i="47"/>
  <c r="H94" i="47"/>
  <c r="K93" i="47"/>
  <c r="J93" i="47"/>
  <c r="I93" i="47"/>
  <c r="H93" i="47"/>
  <c r="D140" i="47"/>
  <c r="K92" i="47"/>
  <c r="U86" i="47" s="1"/>
  <c r="J92" i="47"/>
  <c r="T71" i="47" s="1"/>
  <c r="S89" i="47"/>
  <c r="P86" i="47"/>
  <c r="E139" i="47"/>
  <c r="M83" i="47"/>
  <c r="W91" i="47"/>
  <c r="U91" i="47"/>
  <c r="T91" i="47"/>
  <c r="S91" i="47"/>
  <c r="P91" i="47"/>
  <c r="O91" i="47"/>
  <c r="N91" i="47"/>
  <c r="M91" i="47"/>
  <c r="W90" i="47"/>
  <c r="U90" i="47"/>
  <c r="T90" i="47"/>
  <c r="S90" i="47"/>
  <c r="P90" i="47"/>
  <c r="O90" i="47"/>
  <c r="N90" i="47"/>
  <c r="M90" i="47"/>
  <c r="W89" i="47"/>
  <c r="P89" i="47"/>
  <c r="W88" i="47"/>
  <c r="U88" i="47"/>
  <c r="T88" i="47"/>
  <c r="S88" i="47"/>
  <c r="P88" i="47"/>
  <c r="O88" i="47"/>
  <c r="N88" i="47"/>
  <c r="M88" i="47"/>
  <c r="W87" i="47"/>
  <c r="U87" i="47"/>
  <c r="T87" i="47"/>
  <c r="S87" i="47"/>
  <c r="P87" i="47"/>
  <c r="O87" i="47"/>
  <c r="N87" i="47"/>
  <c r="M87" i="47"/>
  <c r="W86" i="47"/>
  <c r="W85" i="47"/>
  <c r="U85" i="47"/>
  <c r="T85" i="47"/>
  <c r="S85" i="47"/>
  <c r="P85" i="47"/>
  <c r="O85" i="47"/>
  <c r="N85" i="47"/>
  <c r="M85" i="47"/>
  <c r="W84" i="47"/>
  <c r="U84" i="47"/>
  <c r="T84" i="47"/>
  <c r="S84" i="47"/>
  <c r="P84" i="47"/>
  <c r="O84" i="47"/>
  <c r="N84" i="47"/>
  <c r="M84" i="47"/>
  <c r="W83" i="47"/>
  <c r="P83" i="47"/>
  <c r="W82" i="47"/>
  <c r="U82" i="47"/>
  <c r="T82" i="47"/>
  <c r="S82" i="47"/>
  <c r="P82" i="47"/>
  <c r="O82" i="47"/>
  <c r="N82" i="47"/>
  <c r="M82" i="47"/>
  <c r="W81" i="47"/>
  <c r="U81" i="47"/>
  <c r="T81" i="47"/>
  <c r="S81" i="47"/>
  <c r="P81" i="47"/>
  <c r="O81" i="47"/>
  <c r="N81" i="47"/>
  <c r="M81" i="47"/>
  <c r="W80" i="47"/>
  <c r="P80" i="47"/>
  <c r="M80" i="47"/>
  <c r="W79" i="47"/>
  <c r="U79" i="47"/>
  <c r="T79" i="47"/>
  <c r="S79" i="47"/>
  <c r="P79" i="47"/>
  <c r="O79" i="47"/>
  <c r="N79" i="47"/>
  <c r="M79" i="47"/>
  <c r="W78" i="47"/>
  <c r="U78" i="47"/>
  <c r="T78" i="47"/>
  <c r="X78" i="47" s="1"/>
  <c r="S78" i="47"/>
  <c r="P78" i="47"/>
  <c r="O78" i="47"/>
  <c r="N78" i="47"/>
  <c r="M78" i="47"/>
  <c r="W77" i="47"/>
  <c r="P77" i="47"/>
  <c r="W76" i="47"/>
  <c r="U76" i="47"/>
  <c r="X76" i="47" s="1"/>
  <c r="T76" i="47"/>
  <c r="S76" i="47"/>
  <c r="P76" i="47"/>
  <c r="O76" i="47"/>
  <c r="N76" i="47"/>
  <c r="M76" i="47"/>
  <c r="W75" i="47"/>
  <c r="U75" i="47"/>
  <c r="T75" i="47"/>
  <c r="S75" i="47"/>
  <c r="P75" i="47"/>
  <c r="O75" i="47"/>
  <c r="N75" i="47"/>
  <c r="M75" i="47"/>
  <c r="W74" i="47"/>
  <c r="S74" i="47"/>
  <c r="P74" i="47"/>
  <c r="W73" i="47"/>
  <c r="U73" i="47"/>
  <c r="T73" i="47"/>
  <c r="S73" i="47"/>
  <c r="P73" i="47"/>
  <c r="O73" i="47"/>
  <c r="N73" i="47"/>
  <c r="M73" i="47"/>
  <c r="W72" i="47"/>
  <c r="U72" i="47"/>
  <c r="T72" i="47"/>
  <c r="S72" i="47"/>
  <c r="P72" i="47"/>
  <c r="O72" i="47"/>
  <c r="N72" i="47"/>
  <c r="M72" i="47"/>
  <c r="W71" i="47"/>
  <c r="P71" i="47"/>
  <c r="W70" i="47"/>
  <c r="U70" i="47"/>
  <c r="T70" i="47"/>
  <c r="S70" i="47"/>
  <c r="P70" i="47"/>
  <c r="O70" i="47"/>
  <c r="N70" i="47"/>
  <c r="M70" i="47"/>
  <c r="W69" i="47"/>
  <c r="U69" i="47"/>
  <c r="T69" i="47"/>
  <c r="S69" i="47"/>
  <c r="P69" i="47"/>
  <c r="O69" i="47"/>
  <c r="N69" i="47"/>
  <c r="M69" i="47"/>
  <c r="W68" i="47"/>
  <c r="S68" i="47"/>
  <c r="P68" i="47"/>
  <c r="O68" i="47"/>
  <c r="M68" i="47"/>
  <c r="W67" i="47"/>
  <c r="U67" i="47"/>
  <c r="T67" i="47"/>
  <c r="S67" i="47"/>
  <c r="P67" i="47"/>
  <c r="O67" i="47"/>
  <c r="N67" i="47"/>
  <c r="M67" i="47"/>
  <c r="W66" i="47"/>
  <c r="U66" i="47"/>
  <c r="T66" i="47"/>
  <c r="S66" i="47"/>
  <c r="P66" i="47"/>
  <c r="O66" i="47"/>
  <c r="N66" i="47"/>
  <c r="M66" i="47"/>
  <c r="W65" i="47"/>
  <c r="P65" i="47"/>
  <c r="O65" i="47"/>
  <c r="X64" i="47"/>
  <c r="P64" i="47"/>
  <c r="O64" i="47"/>
  <c r="N64" i="47"/>
  <c r="M64" i="47"/>
  <c r="P63" i="47"/>
  <c r="O63" i="47"/>
  <c r="W62" i="47"/>
  <c r="U62" i="47"/>
  <c r="T62" i="47"/>
  <c r="S62" i="47"/>
  <c r="P62" i="47"/>
  <c r="O62" i="47"/>
  <c r="N62" i="47"/>
  <c r="M62" i="47"/>
  <c r="W61" i="47"/>
  <c r="U61" i="47"/>
  <c r="T61" i="47"/>
  <c r="S61" i="47"/>
  <c r="P61" i="47"/>
  <c r="O61" i="47"/>
  <c r="N61" i="47"/>
  <c r="M61" i="47"/>
  <c r="W60" i="47"/>
  <c r="S60" i="47"/>
  <c r="P60" i="47"/>
  <c r="M60" i="47"/>
  <c r="W59" i="47"/>
  <c r="U59" i="47"/>
  <c r="T59" i="47"/>
  <c r="S59" i="47"/>
  <c r="P59" i="47"/>
  <c r="O59" i="47"/>
  <c r="N59" i="47"/>
  <c r="M59" i="47"/>
  <c r="W58" i="47"/>
  <c r="U58" i="47"/>
  <c r="T58" i="47"/>
  <c r="S58" i="47"/>
  <c r="P58" i="47"/>
  <c r="O58" i="47"/>
  <c r="N58" i="47"/>
  <c r="M58" i="47"/>
  <c r="W57" i="47"/>
  <c r="P57" i="47"/>
  <c r="W56" i="47"/>
  <c r="U56" i="47"/>
  <c r="T56" i="47"/>
  <c r="S56" i="47"/>
  <c r="P56" i="47"/>
  <c r="O56" i="47"/>
  <c r="N56" i="47"/>
  <c r="M56" i="47"/>
  <c r="W55" i="47"/>
  <c r="U55" i="47"/>
  <c r="T55" i="47"/>
  <c r="S55" i="47"/>
  <c r="P55" i="47"/>
  <c r="O55" i="47"/>
  <c r="N55" i="47"/>
  <c r="M55" i="47"/>
  <c r="W54" i="47"/>
  <c r="S54" i="47"/>
  <c r="P54" i="47"/>
  <c r="J52" i="47"/>
  <c r="T52" i="47" s="1"/>
  <c r="K47" i="47"/>
  <c r="J47" i="47"/>
  <c r="T47" i="47" s="1"/>
  <c r="I47" i="47"/>
  <c r="H47" i="47"/>
  <c r="P47" i="47"/>
  <c r="O47" i="47"/>
  <c r="N47" i="47"/>
  <c r="K46" i="47"/>
  <c r="J46" i="47"/>
  <c r="T46" i="47" s="1"/>
  <c r="I46" i="47"/>
  <c r="H46" i="47"/>
  <c r="F140" i="47"/>
  <c r="K45" i="47"/>
  <c r="U39" i="47" s="1"/>
  <c r="J45" i="47"/>
  <c r="T42" i="47" s="1"/>
  <c r="I45" i="47"/>
  <c r="S36" i="47" s="1"/>
  <c r="H45" i="47"/>
  <c r="N42" i="47"/>
  <c r="W44" i="47"/>
  <c r="U44" i="47"/>
  <c r="T44" i="47"/>
  <c r="S44" i="47"/>
  <c r="P44" i="47"/>
  <c r="O44" i="47"/>
  <c r="N44" i="47"/>
  <c r="M44" i="47"/>
  <c r="W43" i="47"/>
  <c r="U43" i="47"/>
  <c r="T43" i="47"/>
  <c r="S43" i="47"/>
  <c r="P43" i="47"/>
  <c r="O43" i="47"/>
  <c r="N43" i="47"/>
  <c r="M43" i="47"/>
  <c r="W42" i="47"/>
  <c r="P42" i="47"/>
  <c r="O42" i="47"/>
  <c r="W41" i="47"/>
  <c r="U41" i="47"/>
  <c r="T41" i="47"/>
  <c r="S41" i="47"/>
  <c r="P41" i="47"/>
  <c r="O41" i="47"/>
  <c r="N41" i="47"/>
  <c r="M41" i="47"/>
  <c r="W40" i="47"/>
  <c r="U40" i="47"/>
  <c r="T40" i="47"/>
  <c r="S40" i="47"/>
  <c r="P40" i="47"/>
  <c r="O40" i="47"/>
  <c r="N40" i="47"/>
  <c r="M40" i="47"/>
  <c r="W39" i="47"/>
  <c r="P39" i="47"/>
  <c r="O39" i="47"/>
  <c r="N39" i="47"/>
  <c r="W38" i="47"/>
  <c r="U38" i="47"/>
  <c r="T38" i="47"/>
  <c r="S38" i="47"/>
  <c r="P38" i="47"/>
  <c r="O38" i="47"/>
  <c r="N38" i="47"/>
  <c r="M38" i="47"/>
  <c r="W37" i="47"/>
  <c r="U37" i="47"/>
  <c r="T37" i="47"/>
  <c r="S37" i="47"/>
  <c r="P37" i="47"/>
  <c r="O37" i="47"/>
  <c r="N37" i="47"/>
  <c r="M37" i="47"/>
  <c r="W36" i="47"/>
  <c r="P36" i="47"/>
  <c r="O36" i="47"/>
  <c r="W35" i="47"/>
  <c r="U35" i="47"/>
  <c r="T35" i="47"/>
  <c r="S35" i="47"/>
  <c r="P35" i="47"/>
  <c r="O35" i="47"/>
  <c r="N35" i="47"/>
  <c r="M35" i="47"/>
  <c r="W34" i="47"/>
  <c r="U34" i="47"/>
  <c r="T34" i="47"/>
  <c r="S34" i="47"/>
  <c r="P34" i="47"/>
  <c r="O34" i="47"/>
  <c r="N34" i="47"/>
  <c r="M34" i="47"/>
  <c r="W33" i="47"/>
  <c r="P33" i="47"/>
  <c r="O33" i="47"/>
  <c r="N33" i="47"/>
  <c r="W32" i="47"/>
  <c r="U32" i="47"/>
  <c r="T32" i="47"/>
  <c r="S32" i="47"/>
  <c r="P32" i="47"/>
  <c r="O32" i="47"/>
  <c r="N32" i="47"/>
  <c r="M32" i="47"/>
  <c r="W31" i="47"/>
  <c r="U31" i="47"/>
  <c r="T31" i="47"/>
  <c r="S31" i="47"/>
  <c r="P31" i="47"/>
  <c r="O31" i="47"/>
  <c r="N31" i="47"/>
  <c r="M31" i="47"/>
  <c r="W30" i="47"/>
  <c r="T30" i="47"/>
  <c r="P30" i="47"/>
  <c r="O30" i="47"/>
  <c r="W29" i="47"/>
  <c r="U29" i="47"/>
  <c r="T29" i="47"/>
  <c r="S29" i="47"/>
  <c r="P29" i="47"/>
  <c r="O29" i="47"/>
  <c r="N29" i="47"/>
  <c r="M29" i="47"/>
  <c r="W28" i="47"/>
  <c r="U28" i="47"/>
  <c r="T28" i="47"/>
  <c r="S28" i="47"/>
  <c r="P28" i="47"/>
  <c r="O28" i="47"/>
  <c r="N28" i="47"/>
  <c r="M28" i="47"/>
  <c r="W27" i="47"/>
  <c r="P27" i="47"/>
  <c r="O27" i="47"/>
  <c r="N27" i="47"/>
  <c r="W26" i="47"/>
  <c r="U26" i="47"/>
  <c r="T26" i="47"/>
  <c r="S26" i="47"/>
  <c r="P26" i="47"/>
  <c r="O26" i="47"/>
  <c r="N26" i="47"/>
  <c r="M26" i="47"/>
  <c r="W25" i="47"/>
  <c r="U25" i="47"/>
  <c r="T25" i="47"/>
  <c r="S25" i="47"/>
  <c r="P25" i="47"/>
  <c r="O25" i="47"/>
  <c r="N25" i="47"/>
  <c r="M25" i="47"/>
  <c r="W24" i="47"/>
  <c r="P24" i="47"/>
  <c r="O24" i="47"/>
  <c r="W23" i="47"/>
  <c r="U23" i="47"/>
  <c r="T23" i="47"/>
  <c r="S23" i="47"/>
  <c r="P23" i="47"/>
  <c r="O23" i="47"/>
  <c r="N23" i="47"/>
  <c r="M23" i="47"/>
  <c r="W22" i="47"/>
  <c r="U22" i="47"/>
  <c r="T22" i="47"/>
  <c r="S22" i="47"/>
  <c r="P22" i="47"/>
  <c r="O22" i="47"/>
  <c r="N22" i="47"/>
  <c r="M22" i="47"/>
  <c r="W21" i="47"/>
  <c r="T21" i="47"/>
  <c r="P21" i="47"/>
  <c r="O21" i="47"/>
  <c r="N21" i="47"/>
  <c r="W20" i="47"/>
  <c r="U20" i="47"/>
  <c r="T20" i="47"/>
  <c r="S20" i="47"/>
  <c r="P20" i="47"/>
  <c r="O20" i="47"/>
  <c r="N20" i="47"/>
  <c r="M20" i="47"/>
  <c r="W19" i="47"/>
  <c r="U19" i="47"/>
  <c r="T19" i="47"/>
  <c r="S19" i="47"/>
  <c r="P19" i="47"/>
  <c r="O19" i="47"/>
  <c r="N19" i="47"/>
  <c r="M19" i="47"/>
  <c r="W18" i="47"/>
  <c r="U18" i="47"/>
  <c r="P18" i="47"/>
  <c r="O18" i="47"/>
  <c r="X17" i="47"/>
  <c r="P17" i="47"/>
  <c r="O17" i="47"/>
  <c r="N17" i="47"/>
  <c r="M17" i="47"/>
  <c r="U16" i="47"/>
  <c r="P16" i="47"/>
  <c r="O16" i="47"/>
  <c r="W15" i="47"/>
  <c r="U15" i="47"/>
  <c r="T15" i="47"/>
  <c r="S15" i="47"/>
  <c r="P15" i="47"/>
  <c r="O15" i="47"/>
  <c r="N15" i="47"/>
  <c r="M15" i="47"/>
  <c r="W14" i="47"/>
  <c r="U14" i="47"/>
  <c r="T14" i="47"/>
  <c r="S14" i="47"/>
  <c r="P14" i="47"/>
  <c r="O14" i="47"/>
  <c r="N14" i="47"/>
  <c r="M14" i="47"/>
  <c r="W13" i="47"/>
  <c r="P13" i="47"/>
  <c r="O13" i="47"/>
  <c r="N13" i="47"/>
  <c r="W12" i="47"/>
  <c r="U12" i="47"/>
  <c r="T12" i="47"/>
  <c r="S12" i="47"/>
  <c r="P12" i="47"/>
  <c r="O12" i="47"/>
  <c r="N12" i="47"/>
  <c r="M12" i="47"/>
  <c r="W11" i="47"/>
  <c r="U11" i="47"/>
  <c r="T11" i="47"/>
  <c r="S11" i="47"/>
  <c r="P11" i="47"/>
  <c r="O11" i="47"/>
  <c r="N11" i="47"/>
  <c r="M11" i="47"/>
  <c r="W10" i="47"/>
  <c r="P10" i="47"/>
  <c r="O10" i="47"/>
  <c r="W9" i="47"/>
  <c r="U9" i="47"/>
  <c r="T9" i="47"/>
  <c r="S9" i="47"/>
  <c r="P9" i="47"/>
  <c r="O9" i="47"/>
  <c r="N9" i="47"/>
  <c r="M9" i="47"/>
  <c r="W8" i="47"/>
  <c r="U8" i="47"/>
  <c r="T8" i="47"/>
  <c r="S8" i="47"/>
  <c r="P8" i="47"/>
  <c r="O8" i="47"/>
  <c r="N8" i="47"/>
  <c r="M8" i="47"/>
  <c r="W7" i="47"/>
  <c r="U7" i="47"/>
  <c r="P7" i="47"/>
  <c r="P45" i="47" s="1"/>
  <c r="O7" i="47"/>
  <c r="N7" i="47"/>
  <c r="T5" i="47"/>
  <c r="F94" i="46"/>
  <c r="P94" i="46" s="1"/>
  <c r="E94" i="46"/>
  <c r="D94" i="46"/>
  <c r="C94" i="46"/>
  <c r="F93" i="46"/>
  <c r="E93" i="46"/>
  <c r="C93" i="46"/>
  <c r="P89" i="46"/>
  <c r="O54" i="46"/>
  <c r="K138" i="46"/>
  <c r="J138" i="46"/>
  <c r="I138" i="46"/>
  <c r="F138" i="46"/>
  <c r="E138" i="46"/>
  <c r="D138" i="46"/>
  <c r="C138" i="46"/>
  <c r="K137" i="46"/>
  <c r="J137" i="46"/>
  <c r="I137" i="46"/>
  <c r="F137" i="46"/>
  <c r="E137" i="46"/>
  <c r="C137" i="46"/>
  <c r="K136" i="46"/>
  <c r="J136" i="46"/>
  <c r="I136" i="46"/>
  <c r="F136" i="46"/>
  <c r="E136" i="46"/>
  <c r="D136" i="46"/>
  <c r="C136" i="46"/>
  <c r="K135" i="46"/>
  <c r="J135" i="46"/>
  <c r="I135" i="46"/>
  <c r="F135" i="46"/>
  <c r="E135" i="46"/>
  <c r="D135" i="46"/>
  <c r="C135" i="46"/>
  <c r="K134" i="46"/>
  <c r="J134" i="46"/>
  <c r="I134" i="46"/>
  <c r="F134" i="46"/>
  <c r="E134" i="46"/>
  <c r="D134" i="46"/>
  <c r="C134" i="46"/>
  <c r="K133" i="46"/>
  <c r="J133" i="46"/>
  <c r="I133" i="46"/>
  <c r="F133" i="46"/>
  <c r="E133" i="46"/>
  <c r="D133" i="46"/>
  <c r="C133" i="46"/>
  <c r="K132" i="46"/>
  <c r="J132" i="46"/>
  <c r="I132" i="46"/>
  <c r="F132" i="46"/>
  <c r="E132" i="46"/>
  <c r="D132" i="46"/>
  <c r="C132" i="46"/>
  <c r="K131" i="46"/>
  <c r="J131" i="46"/>
  <c r="I131" i="46"/>
  <c r="F131" i="46"/>
  <c r="E131" i="46"/>
  <c r="D131" i="46"/>
  <c r="C131" i="46"/>
  <c r="K130" i="46"/>
  <c r="J130" i="46"/>
  <c r="I130" i="46"/>
  <c r="F130" i="46"/>
  <c r="E130" i="46"/>
  <c r="D130" i="46"/>
  <c r="C130" i="46"/>
  <c r="K129" i="46"/>
  <c r="J129" i="46"/>
  <c r="I129" i="46"/>
  <c r="F129" i="46"/>
  <c r="E129" i="46"/>
  <c r="D129" i="46"/>
  <c r="C129" i="46"/>
  <c r="K128" i="46"/>
  <c r="J128" i="46"/>
  <c r="M128" i="46" s="1"/>
  <c r="I128" i="46"/>
  <c r="F128" i="46"/>
  <c r="E128" i="46"/>
  <c r="D128" i="46"/>
  <c r="C128" i="46"/>
  <c r="K127" i="46"/>
  <c r="J127" i="46"/>
  <c r="I127" i="46"/>
  <c r="F127" i="46"/>
  <c r="E127" i="46"/>
  <c r="D127" i="46"/>
  <c r="C127" i="46"/>
  <c r="K126" i="46"/>
  <c r="J126" i="46"/>
  <c r="I126" i="46"/>
  <c r="F126" i="46"/>
  <c r="E126" i="46"/>
  <c r="D126" i="46"/>
  <c r="C126" i="46"/>
  <c r="K125" i="46"/>
  <c r="J125" i="46"/>
  <c r="I125" i="46"/>
  <c r="F125" i="46"/>
  <c r="E125" i="46"/>
  <c r="D125" i="46"/>
  <c r="C125" i="46"/>
  <c r="K124" i="46"/>
  <c r="J124" i="46"/>
  <c r="I124" i="46"/>
  <c r="F124" i="46"/>
  <c r="E124" i="46"/>
  <c r="D124" i="46"/>
  <c r="C124" i="46"/>
  <c r="K123" i="46"/>
  <c r="J123" i="46"/>
  <c r="I123" i="46"/>
  <c r="F123" i="46"/>
  <c r="E123" i="46"/>
  <c r="D123" i="46"/>
  <c r="C123" i="46"/>
  <c r="K122" i="46"/>
  <c r="J122" i="46"/>
  <c r="I122" i="46"/>
  <c r="F122" i="46"/>
  <c r="E122" i="46"/>
  <c r="D122" i="46"/>
  <c r="C122" i="46"/>
  <c r="K121" i="46"/>
  <c r="J121" i="46"/>
  <c r="I121" i="46"/>
  <c r="F121" i="46"/>
  <c r="E121" i="46"/>
  <c r="D121" i="46"/>
  <c r="C121" i="46"/>
  <c r="K120" i="46"/>
  <c r="J120" i="46"/>
  <c r="I120" i="46"/>
  <c r="F120" i="46"/>
  <c r="E120" i="46"/>
  <c r="D120" i="46"/>
  <c r="C120" i="46"/>
  <c r="K119" i="46"/>
  <c r="J119" i="46"/>
  <c r="I119" i="46"/>
  <c r="F119" i="46"/>
  <c r="E119" i="46"/>
  <c r="D119" i="46"/>
  <c r="C119" i="46"/>
  <c r="K118" i="46"/>
  <c r="J118" i="46"/>
  <c r="I118" i="46"/>
  <c r="F118" i="46"/>
  <c r="E118" i="46"/>
  <c r="D118" i="46"/>
  <c r="C118" i="46"/>
  <c r="K117" i="46"/>
  <c r="J117" i="46"/>
  <c r="I117" i="46"/>
  <c r="F117" i="46"/>
  <c r="E117" i="46"/>
  <c r="D117" i="46"/>
  <c r="C117" i="46"/>
  <c r="K116" i="46"/>
  <c r="J116" i="46"/>
  <c r="I116" i="46"/>
  <c r="F116" i="46"/>
  <c r="E116" i="46"/>
  <c r="D116" i="46"/>
  <c r="C116" i="46"/>
  <c r="K115" i="46"/>
  <c r="J115" i="46"/>
  <c r="I115" i="46"/>
  <c r="F115" i="46"/>
  <c r="E115" i="46"/>
  <c r="D115" i="46"/>
  <c r="C115" i="46"/>
  <c r="K114" i="46"/>
  <c r="J114" i="46"/>
  <c r="I114" i="46"/>
  <c r="F114" i="46"/>
  <c r="E114" i="46"/>
  <c r="D114" i="46"/>
  <c r="C114" i="46"/>
  <c r="K113" i="46"/>
  <c r="J113" i="46"/>
  <c r="I113" i="46"/>
  <c r="F113" i="46"/>
  <c r="E113" i="46"/>
  <c r="D113" i="46"/>
  <c r="C113" i="46"/>
  <c r="K112" i="46"/>
  <c r="J112" i="46"/>
  <c r="I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K109" i="46"/>
  <c r="J109" i="46"/>
  <c r="I109" i="46"/>
  <c r="F109" i="46"/>
  <c r="E109" i="46"/>
  <c r="D109" i="46"/>
  <c r="C109" i="46"/>
  <c r="K108" i="46"/>
  <c r="J108" i="46"/>
  <c r="I108" i="46"/>
  <c r="F108" i="46"/>
  <c r="E108" i="46"/>
  <c r="D108" i="46"/>
  <c r="C108" i="46"/>
  <c r="K107" i="46"/>
  <c r="J107" i="46"/>
  <c r="I107" i="46"/>
  <c r="F107" i="46"/>
  <c r="E107" i="46"/>
  <c r="D107" i="46"/>
  <c r="C107" i="46"/>
  <c r="K106" i="46"/>
  <c r="J106" i="46"/>
  <c r="I106" i="46"/>
  <c r="F106" i="46"/>
  <c r="E106" i="46"/>
  <c r="D106" i="46"/>
  <c r="C106" i="46"/>
  <c r="K105" i="46"/>
  <c r="J105" i="46"/>
  <c r="I105" i="46"/>
  <c r="F105" i="46"/>
  <c r="E105" i="46"/>
  <c r="D105" i="46"/>
  <c r="C105" i="46"/>
  <c r="K104" i="46"/>
  <c r="J104" i="46"/>
  <c r="I104" i="46"/>
  <c r="F104" i="46"/>
  <c r="E104" i="46"/>
  <c r="D104" i="46"/>
  <c r="C104" i="46"/>
  <c r="K103" i="46"/>
  <c r="J103" i="46"/>
  <c r="I103" i="46"/>
  <c r="F103" i="46"/>
  <c r="E103" i="46"/>
  <c r="D103" i="46"/>
  <c r="C103" i="46"/>
  <c r="K102" i="46"/>
  <c r="J102" i="46"/>
  <c r="I102" i="46"/>
  <c r="F102" i="46"/>
  <c r="E102" i="46"/>
  <c r="D102" i="46"/>
  <c r="C102" i="46"/>
  <c r="K101" i="46"/>
  <c r="J101" i="46"/>
  <c r="I101" i="46"/>
  <c r="F101" i="46"/>
  <c r="E101" i="46"/>
  <c r="D101" i="46"/>
  <c r="C101" i="46"/>
  <c r="J99" i="46"/>
  <c r="K94" i="46"/>
  <c r="J94" i="46"/>
  <c r="I94" i="46"/>
  <c r="H94" i="46"/>
  <c r="N94" i="46"/>
  <c r="K93" i="46"/>
  <c r="J93" i="46"/>
  <c r="I93" i="46"/>
  <c r="H93" i="46"/>
  <c r="K92" i="46"/>
  <c r="U83" i="46" s="1"/>
  <c r="J92" i="46"/>
  <c r="T83" i="46" s="1"/>
  <c r="I92" i="46"/>
  <c r="S77" i="46" s="1"/>
  <c r="H92" i="46"/>
  <c r="E139" i="46"/>
  <c r="N86" i="46"/>
  <c r="W91" i="46"/>
  <c r="U91" i="46"/>
  <c r="T91" i="46"/>
  <c r="S91" i="46"/>
  <c r="P91" i="46"/>
  <c r="O91" i="46"/>
  <c r="N91" i="46"/>
  <c r="M91" i="46"/>
  <c r="W90" i="46"/>
  <c r="U90" i="46"/>
  <c r="T90" i="46"/>
  <c r="S90" i="46"/>
  <c r="P90" i="46"/>
  <c r="M90" i="46"/>
  <c r="W89" i="46"/>
  <c r="N89" i="46"/>
  <c r="M89" i="46"/>
  <c r="W88" i="46"/>
  <c r="U88" i="46"/>
  <c r="T88" i="46"/>
  <c r="S88" i="46"/>
  <c r="P88" i="46"/>
  <c r="O88" i="46"/>
  <c r="N88" i="46"/>
  <c r="M88" i="46"/>
  <c r="W87" i="46"/>
  <c r="U87" i="46"/>
  <c r="T87" i="46"/>
  <c r="S87" i="46"/>
  <c r="P87" i="46"/>
  <c r="O87" i="46"/>
  <c r="N87" i="46"/>
  <c r="M87" i="46"/>
  <c r="W86" i="46"/>
  <c r="P86" i="46"/>
  <c r="O86" i="46"/>
  <c r="M86" i="46"/>
  <c r="W85" i="46"/>
  <c r="U85" i="46"/>
  <c r="T85" i="46"/>
  <c r="S85" i="46"/>
  <c r="P85" i="46"/>
  <c r="O85" i="46"/>
  <c r="N85" i="46"/>
  <c r="M85" i="46"/>
  <c r="W84" i="46"/>
  <c r="U84" i="46"/>
  <c r="T84" i="46"/>
  <c r="S84" i="46"/>
  <c r="P84" i="46"/>
  <c r="O84" i="46"/>
  <c r="N84" i="46"/>
  <c r="M84" i="46"/>
  <c r="W83" i="46"/>
  <c r="N83" i="46"/>
  <c r="M83" i="46"/>
  <c r="W82" i="46"/>
  <c r="U82" i="46"/>
  <c r="T82" i="46"/>
  <c r="S82" i="46"/>
  <c r="P82" i="46"/>
  <c r="O82" i="46"/>
  <c r="N82" i="46"/>
  <c r="M82" i="46"/>
  <c r="W81" i="46"/>
  <c r="U81" i="46"/>
  <c r="T81" i="46"/>
  <c r="S81" i="46"/>
  <c r="P81" i="46"/>
  <c r="O81" i="46"/>
  <c r="N81" i="46"/>
  <c r="M81" i="46"/>
  <c r="W80" i="46"/>
  <c r="U80" i="46"/>
  <c r="O80" i="46"/>
  <c r="N80" i="46"/>
  <c r="M80" i="46"/>
  <c r="W79" i="46"/>
  <c r="U79" i="46"/>
  <c r="T79" i="46"/>
  <c r="S79" i="46"/>
  <c r="P79" i="46"/>
  <c r="O79" i="46"/>
  <c r="N79" i="46"/>
  <c r="M79" i="46"/>
  <c r="W78" i="46"/>
  <c r="U78" i="46"/>
  <c r="T78" i="46"/>
  <c r="S78" i="46"/>
  <c r="P78" i="46"/>
  <c r="O78" i="46"/>
  <c r="N78" i="46"/>
  <c r="M78" i="46"/>
  <c r="W77" i="46"/>
  <c r="N77" i="46"/>
  <c r="M77" i="46"/>
  <c r="W76" i="46"/>
  <c r="U76" i="46"/>
  <c r="T76" i="46"/>
  <c r="S76" i="46"/>
  <c r="P76" i="46"/>
  <c r="O76" i="46"/>
  <c r="N76" i="46"/>
  <c r="M76" i="46"/>
  <c r="W75" i="46"/>
  <c r="U75" i="46"/>
  <c r="T75" i="46"/>
  <c r="S75" i="46"/>
  <c r="P75" i="46"/>
  <c r="O75" i="46"/>
  <c r="N75" i="46"/>
  <c r="M75" i="46"/>
  <c r="W74" i="46"/>
  <c r="O74" i="46"/>
  <c r="N74" i="46"/>
  <c r="M74" i="46"/>
  <c r="W73" i="46"/>
  <c r="U73" i="46"/>
  <c r="T73" i="46"/>
  <c r="S73" i="46"/>
  <c r="P73" i="46"/>
  <c r="O73" i="46"/>
  <c r="N73" i="46"/>
  <c r="M73" i="46"/>
  <c r="W72" i="46"/>
  <c r="U72" i="46"/>
  <c r="T72" i="46"/>
  <c r="S72" i="46"/>
  <c r="P72" i="46"/>
  <c r="O72" i="46"/>
  <c r="N72" i="46"/>
  <c r="M72" i="46"/>
  <c r="W71" i="46"/>
  <c r="N71" i="46"/>
  <c r="M71" i="46"/>
  <c r="W70" i="46"/>
  <c r="U70" i="46"/>
  <c r="T70" i="46"/>
  <c r="S70" i="46"/>
  <c r="P70" i="46"/>
  <c r="O70" i="46"/>
  <c r="N70" i="46"/>
  <c r="M70" i="46"/>
  <c r="W69" i="46"/>
  <c r="U69" i="46"/>
  <c r="T69" i="46"/>
  <c r="S69" i="46"/>
  <c r="P69" i="46"/>
  <c r="O69" i="46"/>
  <c r="N69" i="46"/>
  <c r="M69" i="46"/>
  <c r="W68" i="46"/>
  <c r="O68" i="46"/>
  <c r="N68" i="46"/>
  <c r="M68" i="46"/>
  <c r="W67" i="46"/>
  <c r="U67" i="46"/>
  <c r="T67" i="46"/>
  <c r="S67" i="46"/>
  <c r="P67" i="46"/>
  <c r="O67" i="46"/>
  <c r="N67" i="46"/>
  <c r="M67" i="46"/>
  <c r="W66" i="46"/>
  <c r="U66" i="46"/>
  <c r="T66" i="46"/>
  <c r="S66" i="46"/>
  <c r="P66" i="46"/>
  <c r="O66" i="46"/>
  <c r="N66" i="46"/>
  <c r="M66" i="46"/>
  <c r="W65" i="46"/>
  <c r="P65" i="46"/>
  <c r="N65" i="46"/>
  <c r="M65" i="46"/>
  <c r="X64" i="46"/>
  <c r="P64" i="46"/>
  <c r="O64" i="46"/>
  <c r="N64" i="46"/>
  <c r="M64" i="46"/>
  <c r="N63" i="46"/>
  <c r="M63" i="46"/>
  <c r="W62" i="46"/>
  <c r="U62" i="46"/>
  <c r="T62" i="46"/>
  <c r="S62" i="46"/>
  <c r="P62" i="46"/>
  <c r="O62" i="46"/>
  <c r="N62" i="46"/>
  <c r="M62" i="46"/>
  <c r="W61" i="46"/>
  <c r="U61" i="46"/>
  <c r="T61" i="46"/>
  <c r="S61" i="46"/>
  <c r="P61" i="46"/>
  <c r="O61" i="46"/>
  <c r="N61" i="46"/>
  <c r="M61" i="46"/>
  <c r="W60" i="46"/>
  <c r="U60" i="46"/>
  <c r="O60" i="46"/>
  <c r="N60" i="46"/>
  <c r="M60" i="46"/>
  <c r="W59" i="46"/>
  <c r="U59" i="46"/>
  <c r="T59" i="46"/>
  <c r="S59" i="46"/>
  <c r="P59" i="46"/>
  <c r="O59" i="46"/>
  <c r="N59" i="46"/>
  <c r="M59" i="46"/>
  <c r="W58" i="46"/>
  <c r="U58" i="46"/>
  <c r="T58" i="46"/>
  <c r="S58" i="46"/>
  <c r="P58" i="46"/>
  <c r="O58" i="46"/>
  <c r="N58" i="46"/>
  <c r="M58" i="46"/>
  <c r="W57" i="46"/>
  <c r="N57" i="46"/>
  <c r="M57" i="46"/>
  <c r="W56" i="46"/>
  <c r="U56" i="46"/>
  <c r="T56" i="46"/>
  <c r="S56" i="46"/>
  <c r="P56" i="46"/>
  <c r="O56" i="46"/>
  <c r="N56" i="46"/>
  <c r="M56" i="46"/>
  <c r="W55" i="46"/>
  <c r="U55" i="46"/>
  <c r="T55" i="46"/>
  <c r="S55" i="46"/>
  <c r="P55" i="46"/>
  <c r="O55" i="46"/>
  <c r="N55" i="46"/>
  <c r="M55" i="46"/>
  <c r="W54" i="46"/>
  <c r="N54" i="46"/>
  <c r="M54" i="46"/>
  <c r="J52" i="46"/>
  <c r="T52" i="46" s="1"/>
  <c r="K47" i="46"/>
  <c r="J47" i="46"/>
  <c r="I47" i="46"/>
  <c r="H47" i="46"/>
  <c r="P47" i="46"/>
  <c r="O47" i="46"/>
  <c r="K46" i="46"/>
  <c r="J46" i="46"/>
  <c r="I46" i="46"/>
  <c r="H46" i="46"/>
  <c r="P46" i="46"/>
  <c r="O46" i="46"/>
  <c r="K45" i="46"/>
  <c r="U42" i="46" s="1"/>
  <c r="J45" i="46"/>
  <c r="T39" i="46" s="1"/>
  <c r="I45" i="46"/>
  <c r="S42" i="46" s="1"/>
  <c r="H45" i="46"/>
  <c r="P36" i="46"/>
  <c r="O36" i="46"/>
  <c r="W44" i="46"/>
  <c r="U44" i="46"/>
  <c r="T44" i="46"/>
  <c r="S44" i="46"/>
  <c r="P44" i="46"/>
  <c r="M44" i="46"/>
  <c r="W43" i="46"/>
  <c r="U43" i="46"/>
  <c r="T43" i="46"/>
  <c r="S43" i="46"/>
  <c r="P43" i="46"/>
  <c r="O43" i="46"/>
  <c r="M43" i="46"/>
  <c r="W42" i="46"/>
  <c r="W41" i="46"/>
  <c r="U41" i="46"/>
  <c r="T41" i="46"/>
  <c r="S41" i="46"/>
  <c r="P41" i="46"/>
  <c r="O41" i="46"/>
  <c r="N41" i="46"/>
  <c r="M41" i="46"/>
  <c r="W40" i="46"/>
  <c r="U40" i="46"/>
  <c r="T40" i="46"/>
  <c r="X40" i="46" s="1"/>
  <c r="S40" i="46"/>
  <c r="P40" i="46"/>
  <c r="O40" i="46"/>
  <c r="N40" i="46"/>
  <c r="M40" i="46"/>
  <c r="W39" i="46"/>
  <c r="O39" i="46"/>
  <c r="W38" i="46"/>
  <c r="U38" i="46"/>
  <c r="T38" i="46"/>
  <c r="S38" i="46"/>
  <c r="P38" i="46"/>
  <c r="O38" i="46"/>
  <c r="N38" i="46"/>
  <c r="M38" i="46"/>
  <c r="W37" i="46"/>
  <c r="U37" i="46"/>
  <c r="T37" i="46"/>
  <c r="S37" i="46"/>
  <c r="P37" i="46"/>
  <c r="O37" i="46"/>
  <c r="N37" i="46"/>
  <c r="M37" i="46"/>
  <c r="W36" i="46"/>
  <c r="W35" i="46"/>
  <c r="U35" i="46"/>
  <c r="T35" i="46"/>
  <c r="S35" i="46"/>
  <c r="P35" i="46"/>
  <c r="O35" i="46"/>
  <c r="N35" i="46"/>
  <c r="M35" i="46"/>
  <c r="W34" i="46"/>
  <c r="U34" i="46"/>
  <c r="T34" i="46"/>
  <c r="S34" i="46"/>
  <c r="P34" i="46"/>
  <c r="O34" i="46"/>
  <c r="N34" i="46"/>
  <c r="M34" i="46"/>
  <c r="W33" i="46"/>
  <c r="P33" i="46"/>
  <c r="O33" i="46"/>
  <c r="W32" i="46"/>
  <c r="U32" i="46"/>
  <c r="T32" i="46"/>
  <c r="S32" i="46"/>
  <c r="P32" i="46"/>
  <c r="O32" i="46"/>
  <c r="N32" i="46"/>
  <c r="M32" i="46"/>
  <c r="W31" i="46"/>
  <c r="U31" i="46"/>
  <c r="T31" i="46"/>
  <c r="S31" i="46"/>
  <c r="P31" i="46"/>
  <c r="O31" i="46"/>
  <c r="N31" i="46"/>
  <c r="M31" i="46"/>
  <c r="W30" i="46"/>
  <c r="N30" i="46"/>
  <c r="W29" i="46"/>
  <c r="U29" i="46"/>
  <c r="T29" i="46"/>
  <c r="S29" i="46"/>
  <c r="P29" i="46"/>
  <c r="O29" i="46"/>
  <c r="N29" i="46"/>
  <c r="M29" i="46"/>
  <c r="W28" i="46"/>
  <c r="U28" i="46"/>
  <c r="T28" i="46"/>
  <c r="S28" i="46"/>
  <c r="P28" i="46"/>
  <c r="O28" i="46"/>
  <c r="N28" i="46"/>
  <c r="M28" i="46"/>
  <c r="W27" i="46"/>
  <c r="O27" i="46"/>
  <c r="W26" i="46"/>
  <c r="U26" i="46"/>
  <c r="T26" i="46"/>
  <c r="S26" i="46"/>
  <c r="P26" i="46"/>
  <c r="O26" i="46"/>
  <c r="N26" i="46"/>
  <c r="M26" i="46"/>
  <c r="W25" i="46"/>
  <c r="U25" i="46"/>
  <c r="T25" i="46"/>
  <c r="S25" i="46"/>
  <c r="P25" i="46"/>
  <c r="O25" i="46"/>
  <c r="N25" i="46"/>
  <c r="M25" i="46"/>
  <c r="W24" i="46"/>
  <c r="W23" i="46"/>
  <c r="U23" i="46"/>
  <c r="T23" i="46"/>
  <c r="S23" i="46"/>
  <c r="P23" i="46"/>
  <c r="O23" i="46"/>
  <c r="N23" i="46"/>
  <c r="M23" i="46"/>
  <c r="W22" i="46"/>
  <c r="U22" i="46"/>
  <c r="T22" i="46"/>
  <c r="S22" i="46"/>
  <c r="P22" i="46"/>
  <c r="O22" i="46"/>
  <c r="N22" i="46"/>
  <c r="M22" i="46"/>
  <c r="W21" i="46"/>
  <c r="P21" i="46"/>
  <c r="O21" i="46"/>
  <c r="W20" i="46"/>
  <c r="U20" i="46"/>
  <c r="T20" i="46"/>
  <c r="S20" i="46"/>
  <c r="P20" i="46"/>
  <c r="O20" i="46"/>
  <c r="N20" i="46"/>
  <c r="M20" i="46"/>
  <c r="W19" i="46"/>
  <c r="U19" i="46"/>
  <c r="T19" i="46"/>
  <c r="S19" i="46"/>
  <c r="P19" i="46"/>
  <c r="O19" i="46"/>
  <c r="N19" i="46"/>
  <c r="M19" i="46"/>
  <c r="W18" i="46"/>
  <c r="P17" i="46"/>
  <c r="O17" i="46"/>
  <c r="N17" i="46"/>
  <c r="M17" i="46"/>
  <c r="W15" i="46"/>
  <c r="U15" i="46"/>
  <c r="T15" i="46"/>
  <c r="S15" i="46"/>
  <c r="P15" i="46"/>
  <c r="O15" i="46"/>
  <c r="N15" i="46"/>
  <c r="M15" i="46"/>
  <c r="W14" i="46"/>
  <c r="U14" i="46"/>
  <c r="T14" i="46"/>
  <c r="S14" i="46"/>
  <c r="P14" i="46"/>
  <c r="O14" i="46"/>
  <c r="N14" i="46"/>
  <c r="M14" i="46"/>
  <c r="W13" i="46"/>
  <c r="P13" i="46"/>
  <c r="O13" i="46"/>
  <c r="W12" i="46"/>
  <c r="U12" i="46"/>
  <c r="T12" i="46"/>
  <c r="S12" i="46"/>
  <c r="P12" i="46"/>
  <c r="O12" i="46"/>
  <c r="N12" i="46"/>
  <c r="M12" i="46"/>
  <c r="W11" i="46"/>
  <c r="U11" i="46"/>
  <c r="T11" i="46"/>
  <c r="S11" i="46"/>
  <c r="P11" i="46"/>
  <c r="O11" i="46"/>
  <c r="N11" i="46"/>
  <c r="M11" i="46"/>
  <c r="W10" i="46"/>
  <c r="P10" i="46"/>
  <c r="W9" i="46"/>
  <c r="U9" i="46"/>
  <c r="T9" i="46"/>
  <c r="S9" i="46"/>
  <c r="P9" i="46"/>
  <c r="O9" i="46"/>
  <c r="N9" i="46"/>
  <c r="M9" i="46"/>
  <c r="W8" i="46"/>
  <c r="U8" i="46"/>
  <c r="T8" i="46"/>
  <c r="S8" i="46"/>
  <c r="P8" i="46"/>
  <c r="O8" i="46"/>
  <c r="N8" i="46"/>
  <c r="M8" i="46"/>
  <c r="W7" i="46"/>
  <c r="P7" i="46"/>
  <c r="O7" i="46"/>
  <c r="T5" i="46"/>
  <c r="K138" i="45"/>
  <c r="J138" i="45"/>
  <c r="I138" i="45"/>
  <c r="F138" i="45"/>
  <c r="E138" i="45"/>
  <c r="D138" i="45"/>
  <c r="C138" i="45"/>
  <c r="K137" i="45"/>
  <c r="J137" i="45"/>
  <c r="I137" i="45"/>
  <c r="F137" i="45"/>
  <c r="E137" i="45"/>
  <c r="D137" i="45"/>
  <c r="C137" i="45"/>
  <c r="K136" i="45"/>
  <c r="J136" i="45"/>
  <c r="I136" i="45"/>
  <c r="F136" i="45"/>
  <c r="E136" i="45"/>
  <c r="D136" i="45"/>
  <c r="C136" i="45"/>
  <c r="K135" i="45"/>
  <c r="J135" i="45"/>
  <c r="I135" i="45"/>
  <c r="F135" i="45"/>
  <c r="E135" i="45"/>
  <c r="D135" i="45"/>
  <c r="C135" i="45"/>
  <c r="K134" i="45"/>
  <c r="J134" i="45"/>
  <c r="I134" i="45"/>
  <c r="F134" i="45"/>
  <c r="E134" i="45"/>
  <c r="D134" i="45"/>
  <c r="C134" i="45"/>
  <c r="K133" i="45"/>
  <c r="J133" i="45"/>
  <c r="I133" i="45"/>
  <c r="F133" i="45"/>
  <c r="E133" i="45"/>
  <c r="D133" i="45"/>
  <c r="C133" i="45"/>
  <c r="K132" i="45"/>
  <c r="J132" i="45"/>
  <c r="I132" i="45"/>
  <c r="F132" i="45"/>
  <c r="E132" i="45"/>
  <c r="D132" i="45"/>
  <c r="C132" i="45"/>
  <c r="K131" i="45"/>
  <c r="J131" i="45"/>
  <c r="I131" i="45"/>
  <c r="F131" i="45"/>
  <c r="E131" i="45"/>
  <c r="D131" i="45"/>
  <c r="C131" i="45"/>
  <c r="K130" i="45"/>
  <c r="J130" i="45"/>
  <c r="I130" i="45"/>
  <c r="F130" i="45"/>
  <c r="E130" i="45"/>
  <c r="D130" i="45"/>
  <c r="C130" i="45"/>
  <c r="K129" i="45"/>
  <c r="J129" i="45"/>
  <c r="I129" i="45"/>
  <c r="F129" i="45"/>
  <c r="E129" i="45"/>
  <c r="D129" i="45"/>
  <c r="C129" i="45"/>
  <c r="K128" i="45"/>
  <c r="J128" i="45"/>
  <c r="I128" i="45"/>
  <c r="F128" i="45"/>
  <c r="E128" i="45"/>
  <c r="D128" i="45"/>
  <c r="C128" i="45"/>
  <c r="K127" i="45"/>
  <c r="J127" i="45"/>
  <c r="I127" i="45"/>
  <c r="F127" i="45"/>
  <c r="E127" i="45"/>
  <c r="D127" i="45"/>
  <c r="C127" i="45"/>
  <c r="K126" i="45"/>
  <c r="J126" i="45"/>
  <c r="I126" i="45"/>
  <c r="F126" i="45"/>
  <c r="E126" i="45"/>
  <c r="D126" i="45"/>
  <c r="C126" i="45"/>
  <c r="K125" i="45"/>
  <c r="J125" i="45"/>
  <c r="I125" i="45"/>
  <c r="F125" i="45"/>
  <c r="E125" i="45"/>
  <c r="D125" i="45"/>
  <c r="C125" i="45"/>
  <c r="K124" i="45"/>
  <c r="J124" i="45"/>
  <c r="I124" i="45"/>
  <c r="F124" i="45"/>
  <c r="E124" i="45"/>
  <c r="D124" i="45"/>
  <c r="C124" i="45"/>
  <c r="K123" i="45"/>
  <c r="J123" i="45"/>
  <c r="I123" i="45"/>
  <c r="F123" i="45"/>
  <c r="E123" i="45"/>
  <c r="D123" i="45"/>
  <c r="C123" i="45"/>
  <c r="K122" i="45"/>
  <c r="J122" i="45"/>
  <c r="I122" i="45"/>
  <c r="F122" i="45"/>
  <c r="E122" i="45"/>
  <c r="D122" i="45"/>
  <c r="C122" i="45"/>
  <c r="K121" i="45"/>
  <c r="J121" i="45"/>
  <c r="I121" i="45"/>
  <c r="F121" i="45"/>
  <c r="E121" i="45"/>
  <c r="D121" i="45"/>
  <c r="C121" i="45"/>
  <c r="K120" i="45"/>
  <c r="J120" i="45"/>
  <c r="I120" i="45"/>
  <c r="F120" i="45"/>
  <c r="E120" i="45"/>
  <c r="D120" i="45"/>
  <c r="C120" i="45"/>
  <c r="K119" i="45"/>
  <c r="J119" i="45"/>
  <c r="I119" i="45"/>
  <c r="F119" i="45"/>
  <c r="E119" i="45"/>
  <c r="D119" i="45"/>
  <c r="C119" i="45"/>
  <c r="K118" i="45"/>
  <c r="J118" i="45"/>
  <c r="I118" i="45"/>
  <c r="F118" i="45"/>
  <c r="E118" i="45"/>
  <c r="D118" i="45"/>
  <c r="C118" i="45"/>
  <c r="K117" i="45"/>
  <c r="J117" i="45"/>
  <c r="I117" i="45"/>
  <c r="F117" i="45"/>
  <c r="E117" i="45"/>
  <c r="D117" i="45"/>
  <c r="C117" i="45"/>
  <c r="K116" i="45"/>
  <c r="J116" i="45"/>
  <c r="I116" i="45"/>
  <c r="F116" i="45"/>
  <c r="E116" i="45"/>
  <c r="D116" i="45"/>
  <c r="C116" i="45"/>
  <c r="K115" i="45"/>
  <c r="J115" i="45"/>
  <c r="I115" i="45"/>
  <c r="F115" i="45"/>
  <c r="E115" i="45"/>
  <c r="D115" i="45"/>
  <c r="C115" i="45"/>
  <c r="K114" i="45"/>
  <c r="J114" i="45"/>
  <c r="I114" i="45"/>
  <c r="F114" i="45"/>
  <c r="E114" i="45"/>
  <c r="D114" i="45"/>
  <c r="C114" i="45"/>
  <c r="K113" i="45"/>
  <c r="J113" i="45"/>
  <c r="I113" i="45"/>
  <c r="F113" i="45"/>
  <c r="E113" i="45"/>
  <c r="D113" i="45"/>
  <c r="C113" i="45"/>
  <c r="K112" i="45"/>
  <c r="J112" i="45"/>
  <c r="I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K109" i="45"/>
  <c r="J109" i="45"/>
  <c r="I109" i="45"/>
  <c r="F109" i="45"/>
  <c r="E109" i="45"/>
  <c r="D109" i="45"/>
  <c r="C109" i="45"/>
  <c r="K108" i="45"/>
  <c r="J108" i="45"/>
  <c r="I108" i="45"/>
  <c r="F108" i="45"/>
  <c r="E108" i="45"/>
  <c r="D108" i="45"/>
  <c r="C108" i="45"/>
  <c r="K107" i="45"/>
  <c r="J107" i="45"/>
  <c r="I107" i="45"/>
  <c r="F107" i="45"/>
  <c r="E107" i="45"/>
  <c r="D107" i="45"/>
  <c r="C107" i="45"/>
  <c r="K106" i="45"/>
  <c r="J106" i="45"/>
  <c r="I106" i="45"/>
  <c r="F106" i="45"/>
  <c r="E106" i="45"/>
  <c r="D106" i="45"/>
  <c r="C106" i="45"/>
  <c r="K105" i="45"/>
  <c r="J105" i="45"/>
  <c r="I105" i="45"/>
  <c r="F105" i="45"/>
  <c r="E105" i="45"/>
  <c r="D105" i="45"/>
  <c r="C105" i="45"/>
  <c r="K104" i="45"/>
  <c r="J104" i="45"/>
  <c r="I104" i="45"/>
  <c r="F104" i="45"/>
  <c r="E104" i="45"/>
  <c r="D104" i="45"/>
  <c r="C104" i="45"/>
  <c r="K103" i="45"/>
  <c r="J103" i="45"/>
  <c r="I103" i="45"/>
  <c r="F103" i="45"/>
  <c r="E103" i="45"/>
  <c r="D103" i="45"/>
  <c r="C103" i="45"/>
  <c r="K102" i="45"/>
  <c r="J102" i="45"/>
  <c r="I102" i="45"/>
  <c r="F102" i="45"/>
  <c r="E102" i="45"/>
  <c r="D102" i="45"/>
  <c r="C102" i="45"/>
  <c r="K101" i="45"/>
  <c r="J101" i="45"/>
  <c r="I101" i="45"/>
  <c r="F101" i="45"/>
  <c r="E101" i="45"/>
  <c r="D101" i="45"/>
  <c r="C101" i="45"/>
  <c r="J99" i="45"/>
  <c r="K94" i="45"/>
  <c r="J94" i="45"/>
  <c r="I94" i="45"/>
  <c r="H94" i="45"/>
  <c r="F94" i="45"/>
  <c r="E94" i="45"/>
  <c r="D94" i="45"/>
  <c r="C94" i="45"/>
  <c r="K93" i="45"/>
  <c r="J93" i="45"/>
  <c r="I93" i="45"/>
  <c r="H93" i="45"/>
  <c r="F93" i="45"/>
  <c r="E93" i="45"/>
  <c r="D93" i="45"/>
  <c r="C93" i="45"/>
  <c r="K92" i="45"/>
  <c r="U89" i="45" s="1"/>
  <c r="J92" i="45"/>
  <c r="I92" i="45"/>
  <c r="S80" i="45" s="1"/>
  <c r="H92" i="45"/>
  <c r="F92" i="45"/>
  <c r="E92" i="45"/>
  <c r="D92" i="45"/>
  <c r="N83" i="45" s="1"/>
  <c r="C92" i="45"/>
  <c r="M83" i="45" s="1"/>
  <c r="W91" i="45"/>
  <c r="U91" i="45"/>
  <c r="T91" i="45"/>
  <c r="S91" i="45"/>
  <c r="P91" i="45"/>
  <c r="O91" i="45"/>
  <c r="N91" i="45"/>
  <c r="M91" i="45"/>
  <c r="W90" i="45"/>
  <c r="U90" i="45"/>
  <c r="T90" i="45"/>
  <c r="S90" i="45"/>
  <c r="P90" i="45"/>
  <c r="O90" i="45"/>
  <c r="N90" i="45"/>
  <c r="M90" i="45"/>
  <c r="W89" i="45"/>
  <c r="P89" i="45"/>
  <c r="N89" i="45"/>
  <c r="W88" i="45"/>
  <c r="U88" i="45"/>
  <c r="T88" i="45"/>
  <c r="S88" i="45"/>
  <c r="P88" i="45"/>
  <c r="O88" i="45"/>
  <c r="N88" i="45"/>
  <c r="M88" i="45"/>
  <c r="W87" i="45"/>
  <c r="U87" i="45"/>
  <c r="T87" i="45"/>
  <c r="S87" i="45"/>
  <c r="P87" i="45"/>
  <c r="O87" i="45"/>
  <c r="N87" i="45"/>
  <c r="M87" i="45"/>
  <c r="W86" i="45"/>
  <c r="P86" i="45"/>
  <c r="O86" i="45"/>
  <c r="N86" i="45"/>
  <c r="W85" i="45"/>
  <c r="U85" i="45"/>
  <c r="T85" i="45"/>
  <c r="S85" i="45"/>
  <c r="P85" i="45"/>
  <c r="O85" i="45"/>
  <c r="N85" i="45"/>
  <c r="M85" i="45"/>
  <c r="W84" i="45"/>
  <c r="U84" i="45"/>
  <c r="T84" i="45"/>
  <c r="S84" i="45"/>
  <c r="P84" i="45"/>
  <c r="O84" i="45"/>
  <c r="N84" i="45"/>
  <c r="M84" i="45"/>
  <c r="W83" i="45"/>
  <c r="U83" i="45"/>
  <c r="P83" i="45"/>
  <c r="O83" i="45"/>
  <c r="W82" i="45"/>
  <c r="U82" i="45"/>
  <c r="T82" i="45"/>
  <c r="S82" i="45"/>
  <c r="P82" i="45"/>
  <c r="O82" i="45"/>
  <c r="N82" i="45"/>
  <c r="M82" i="45"/>
  <c r="W81" i="45"/>
  <c r="U81" i="45"/>
  <c r="T81" i="45"/>
  <c r="S81" i="45"/>
  <c r="P81" i="45"/>
  <c r="O81" i="45"/>
  <c r="N81" i="45"/>
  <c r="M81" i="45"/>
  <c r="W80" i="45"/>
  <c r="P80" i="45"/>
  <c r="O80" i="45"/>
  <c r="N80" i="45"/>
  <c r="W79" i="45"/>
  <c r="U79" i="45"/>
  <c r="T79" i="45"/>
  <c r="S79" i="45"/>
  <c r="P79" i="45"/>
  <c r="O79" i="45"/>
  <c r="N79" i="45"/>
  <c r="M79" i="45"/>
  <c r="W78" i="45"/>
  <c r="U78" i="45"/>
  <c r="T78" i="45"/>
  <c r="S78" i="45"/>
  <c r="P78" i="45"/>
  <c r="O78" i="45"/>
  <c r="N78" i="45"/>
  <c r="M78" i="45"/>
  <c r="W77" i="45"/>
  <c r="U77" i="45"/>
  <c r="P77" i="45"/>
  <c r="O77" i="45"/>
  <c r="N77" i="45"/>
  <c r="W76" i="45"/>
  <c r="U76" i="45"/>
  <c r="T76" i="45"/>
  <c r="S76" i="45"/>
  <c r="P76" i="45"/>
  <c r="O76" i="45"/>
  <c r="N76" i="45"/>
  <c r="M76" i="45"/>
  <c r="W75" i="45"/>
  <c r="U75" i="45"/>
  <c r="T75" i="45"/>
  <c r="S75" i="45"/>
  <c r="P75" i="45"/>
  <c r="O75" i="45"/>
  <c r="N75" i="45"/>
  <c r="M75" i="45"/>
  <c r="W74" i="45"/>
  <c r="P74" i="45"/>
  <c r="O74" i="45"/>
  <c r="N74" i="45"/>
  <c r="W73" i="45"/>
  <c r="U73" i="45"/>
  <c r="T73" i="45"/>
  <c r="S73" i="45"/>
  <c r="P73" i="45"/>
  <c r="O73" i="45"/>
  <c r="N73" i="45"/>
  <c r="M73" i="45"/>
  <c r="W72" i="45"/>
  <c r="U72" i="45"/>
  <c r="T72" i="45"/>
  <c r="S72" i="45"/>
  <c r="P72" i="45"/>
  <c r="O72" i="45"/>
  <c r="N72" i="45"/>
  <c r="M72" i="45"/>
  <c r="W71" i="45"/>
  <c r="P71" i="45"/>
  <c r="O71" i="45"/>
  <c r="N71" i="45"/>
  <c r="W70" i="45"/>
  <c r="U70" i="45"/>
  <c r="T70" i="45"/>
  <c r="S70" i="45"/>
  <c r="P70" i="45"/>
  <c r="O70" i="45"/>
  <c r="N70" i="45"/>
  <c r="M70" i="45"/>
  <c r="W69" i="45"/>
  <c r="U69" i="45"/>
  <c r="T69" i="45"/>
  <c r="S69" i="45"/>
  <c r="P69" i="45"/>
  <c r="O69" i="45"/>
  <c r="N69" i="45"/>
  <c r="M69" i="45"/>
  <c r="W68" i="45"/>
  <c r="P68" i="45"/>
  <c r="O68" i="45"/>
  <c r="N68" i="45"/>
  <c r="W67" i="45"/>
  <c r="U67" i="45"/>
  <c r="T67" i="45"/>
  <c r="S67" i="45"/>
  <c r="P67" i="45"/>
  <c r="O67" i="45"/>
  <c r="N67" i="45"/>
  <c r="M67" i="45"/>
  <c r="W66" i="45"/>
  <c r="U66" i="45"/>
  <c r="T66" i="45"/>
  <c r="S66" i="45"/>
  <c r="P66" i="45"/>
  <c r="O66" i="45"/>
  <c r="N66" i="45"/>
  <c r="M66" i="45"/>
  <c r="W65" i="45"/>
  <c r="P65" i="45"/>
  <c r="O65" i="45"/>
  <c r="N65" i="45"/>
  <c r="P64" i="45"/>
  <c r="O64" i="45"/>
  <c r="N64" i="45"/>
  <c r="M64" i="45"/>
  <c r="P63" i="45"/>
  <c r="O63" i="45"/>
  <c r="N63" i="45"/>
  <c r="W62" i="45"/>
  <c r="U62" i="45"/>
  <c r="T62" i="45"/>
  <c r="S62" i="45"/>
  <c r="P62" i="45"/>
  <c r="O62" i="45"/>
  <c r="N62" i="45"/>
  <c r="M62" i="45"/>
  <c r="W61" i="45"/>
  <c r="U61" i="45"/>
  <c r="T61" i="45"/>
  <c r="S61" i="45"/>
  <c r="P61" i="45"/>
  <c r="O61" i="45"/>
  <c r="N61" i="45"/>
  <c r="M61" i="45"/>
  <c r="W60" i="45"/>
  <c r="P60" i="45"/>
  <c r="O60" i="45"/>
  <c r="N60" i="45"/>
  <c r="W59" i="45"/>
  <c r="U59" i="45"/>
  <c r="T59" i="45"/>
  <c r="S59" i="45"/>
  <c r="P59" i="45"/>
  <c r="O59" i="45"/>
  <c r="N59" i="45"/>
  <c r="M59" i="45"/>
  <c r="W58" i="45"/>
  <c r="U58" i="45"/>
  <c r="T58" i="45"/>
  <c r="S58" i="45"/>
  <c r="P58" i="45"/>
  <c r="O58" i="45"/>
  <c r="N58" i="45"/>
  <c r="M58" i="45"/>
  <c r="W57" i="45"/>
  <c r="P57" i="45"/>
  <c r="O57" i="45"/>
  <c r="N57" i="45"/>
  <c r="W56" i="45"/>
  <c r="U56" i="45"/>
  <c r="T56" i="45"/>
  <c r="S56" i="45"/>
  <c r="P56" i="45"/>
  <c r="O56" i="45"/>
  <c r="N56" i="45"/>
  <c r="M56" i="45"/>
  <c r="W55" i="45"/>
  <c r="U55" i="45"/>
  <c r="T55" i="45"/>
  <c r="S55" i="45"/>
  <c r="P55" i="45"/>
  <c r="O55" i="45"/>
  <c r="N55" i="45"/>
  <c r="M55" i="45"/>
  <c r="W54" i="45"/>
  <c r="U54" i="45"/>
  <c r="P54" i="45"/>
  <c r="O54" i="45"/>
  <c r="N54" i="45"/>
  <c r="J52" i="45"/>
  <c r="T52" i="45" s="1"/>
  <c r="K47" i="45"/>
  <c r="J47" i="45"/>
  <c r="I47" i="45"/>
  <c r="H47" i="45"/>
  <c r="F47" i="45"/>
  <c r="E47" i="45"/>
  <c r="D47" i="45"/>
  <c r="C47" i="45"/>
  <c r="K46" i="45"/>
  <c r="J46" i="45"/>
  <c r="I46" i="45"/>
  <c r="H46" i="45"/>
  <c r="F46" i="45"/>
  <c r="E46" i="45"/>
  <c r="D46" i="45"/>
  <c r="C46" i="45"/>
  <c r="K45" i="45"/>
  <c r="U39" i="45" s="1"/>
  <c r="J45" i="45"/>
  <c r="T33" i="45" s="1"/>
  <c r="I45" i="45"/>
  <c r="S21" i="45" s="1"/>
  <c r="H45" i="45"/>
  <c r="F45" i="45"/>
  <c r="P13" i="45" s="1"/>
  <c r="E45" i="45"/>
  <c r="O24" i="45" s="1"/>
  <c r="D45" i="45"/>
  <c r="N42" i="45" s="1"/>
  <c r="C45" i="45"/>
  <c r="M42" i="45" s="1"/>
  <c r="W44" i="45"/>
  <c r="U44" i="45"/>
  <c r="T44" i="45"/>
  <c r="S44" i="45"/>
  <c r="P44" i="45"/>
  <c r="O44" i="45"/>
  <c r="N44" i="45"/>
  <c r="M44" i="45"/>
  <c r="W43" i="45"/>
  <c r="U43" i="45"/>
  <c r="T43" i="45"/>
  <c r="S43" i="45"/>
  <c r="P43" i="45"/>
  <c r="O43" i="45"/>
  <c r="N43" i="45"/>
  <c r="M43" i="45"/>
  <c r="W42" i="45"/>
  <c r="W41" i="45"/>
  <c r="U41" i="45"/>
  <c r="T41" i="45"/>
  <c r="S41" i="45"/>
  <c r="P41" i="45"/>
  <c r="O41" i="45"/>
  <c r="N41" i="45"/>
  <c r="M41" i="45"/>
  <c r="W40" i="45"/>
  <c r="U40" i="45"/>
  <c r="T40" i="45"/>
  <c r="S40" i="45"/>
  <c r="P40" i="45"/>
  <c r="O40" i="45"/>
  <c r="N40" i="45"/>
  <c r="M40" i="45"/>
  <c r="W39" i="45"/>
  <c r="M39" i="45"/>
  <c r="W38" i="45"/>
  <c r="U38" i="45"/>
  <c r="T38" i="45"/>
  <c r="S38" i="45"/>
  <c r="P38" i="45"/>
  <c r="O38" i="45"/>
  <c r="N38" i="45"/>
  <c r="M38" i="45"/>
  <c r="W37" i="45"/>
  <c r="U37" i="45"/>
  <c r="T37" i="45"/>
  <c r="S37" i="45"/>
  <c r="P37" i="45"/>
  <c r="O37" i="45"/>
  <c r="N37" i="45"/>
  <c r="M37" i="45"/>
  <c r="W36" i="45"/>
  <c r="O36" i="45"/>
  <c r="M36" i="45"/>
  <c r="W35" i="45"/>
  <c r="U35" i="45"/>
  <c r="T35" i="45"/>
  <c r="S35" i="45"/>
  <c r="P35" i="45"/>
  <c r="O35" i="45"/>
  <c r="N35" i="45"/>
  <c r="M35" i="45"/>
  <c r="W34" i="45"/>
  <c r="U34" i="45"/>
  <c r="T34" i="45"/>
  <c r="S34" i="45"/>
  <c r="P34" i="45"/>
  <c r="O34" i="45"/>
  <c r="N34" i="45"/>
  <c r="M34" i="45"/>
  <c r="W33" i="45"/>
  <c r="P33" i="45"/>
  <c r="O33" i="45"/>
  <c r="M33" i="45"/>
  <c r="W32" i="45"/>
  <c r="U32" i="45"/>
  <c r="T32" i="45"/>
  <c r="S32" i="45"/>
  <c r="P32" i="45"/>
  <c r="O32" i="45"/>
  <c r="N32" i="45"/>
  <c r="M32" i="45"/>
  <c r="W31" i="45"/>
  <c r="U31" i="45"/>
  <c r="T31" i="45"/>
  <c r="S31" i="45"/>
  <c r="P31" i="45"/>
  <c r="O31" i="45"/>
  <c r="N31" i="45"/>
  <c r="M31" i="45"/>
  <c r="W30" i="45"/>
  <c r="M30" i="45"/>
  <c r="W29" i="45"/>
  <c r="U29" i="45"/>
  <c r="T29" i="45"/>
  <c r="S29" i="45"/>
  <c r="P29" i="45"/>
  <c r="O29" i="45"/>
  <c r="N29" i="45"/>
  <c r="M29" i="45"/>
  <c r="W28" i="45"/>
  <c r="U28" i="45"/>
  <c r="T28" i="45"/>
  <c r="S28" i="45"/>
  <c r="P28" i="45"/>
  <c r="O28" i="45"/>
  <c r="N28" i="45"/>
  <c r="M28" i="45"/>
  <c r="W27" i="45"/>
  <c r="M27" i="45"/>
  <c r="W26" i="45"/>
  <c r="U26" i="45"/>
  <c r="T26" i="45"/>
  <c r="S26" i="45"/>
  <c r="P26" i="45"/>
  <c r="O26" i="45"/>
  <c r="N26" i="45"/>
  <c r="M26" i="45"/>
  <c r="W25" i="45"/>
  <c r="U25" i="45"/>
  <c r="T25" i="45"/>
  <c r="S25" i="45"/>
  <c r="P25" i="45"/>
  <c r="O25" i="45"/>
  <c r="N25" i="45"/>
  <c r="M25" i="45"/>
  <c r="W24" i="45"/>
  <c r="P24" i="45"/>
  <c r="M24" i="45"/>
  <c r="W23" i="45"/>
  <c r="U23" i="45"/>
  <c r="T23" i="45"/>
  <c r="S23" i="45"/>
  <c r="P23" i="45"/>
  <c r="O23" i="45"/>
  <c r="N23" i="45"/>
  <c r="M23" i="45"/>
  <c r="W22" i="45"/>
  <c r="U22" i="45"/>
  <c r="T22" i="45"/>
  <c r="S22" i="45"/>
  <c r="P22" i="45"/>
  <c r="O22" i="45"/>
  <c r="N22" i="45"/>
  <c r="M22" i="45"/>
  <c r="W21" i="45"/>
  <c r="P21" i="45"/>
  <c r="M21" i="45"/>
  <c r="W20" i="45"/>
  <c r="U20" i="45"/>
  <c r="T20" i="45"/>
  <c r="S20" i="45"/>
  <c r="P20" i="45"/>
  <c r="O20" i="45"/>
  <c r="N20" i="45"/>
  <c r="M20" i="45"/>
  <c r="W19" i="45"/>
  <c r="U19" i="45"/>
  <c r="T19" i="45"/>
  <c r="S19" i="45"/>
  <c r="P19" i="45"/>
  <c r="O19" i="45"/>
  <c r="N19" i="45"/>
  <c r="M19" i="45"/>
  <c r="W18" i="45"/>
  <c r="M18" i="45"/>
  <c r="P17" i="45"/>
  <c r="O17" i="45"/>
  <c r="N17" i="45"/>
  <c r="M17" i="45"/>
  <c r="U16" i="45"/>
  <c r="M16" i="45"/>
  <c r="W15" i="45"/>
  <c r="U15" i="45"/>
  <c r="T15" i="45"/>
  <c r="S15" i="45"/>
  <c r="P15" i="45"/>
  <c r="O15" i="45"/>
  <c r="N15" i="45"/>
  <c r="M15" i="45"/>
  <c r="W14" i="45"/>
  <c r="U14" i="45"/>
  <c r="T14" i="45"/>
  <c r="S14" i="45"/>
  <c r="P14" i="45"/>
  <c r="O14" i="45"/>
  <c r="N14" i="45"/>
  <c r="M14" i="45"/>
  <c r="W13" i="45"/>
  <c r="O13" i="45"/>
  <c r="M13" i="45"/>
  <c r="W12" i="45"/>
  <c r="U12" i="45"/>
  <c r="T12" i="45"/>
  <c r="S12" i="45"/>
  <c r="P12" i="45"/>
  <c r="O12" i="45"/>
  <c r="N12" i="45"/>
  <c r="M12" i="45"/>
  <c r="W11" i="45"/>
  <c r="U11" i="45"/>
  <c r="T11" i="45"/>
  <c r="S11" i="45"/>
  <c r="P11" i="45"/>
  <c r="O11" i="45"/>
  <c r="N11" i="45"/>
  <c r="M11" i="45"/>
  <c r="W10" i="45"/>
  <c r="P10" i="45"/>
  <c r="M10" i="45"/>
  <c r="W9" i="45"/>
  <c r="U9" i="45"/>
  <c r="T9" i="45"/>
  <c r="S9" i="45"/>
  <c r="P9" i="45"/>
  <c r="O9" i="45"/>
  <c r="N9" i="45"/>
  <c r="M9" i="45"/>
  <c r="W8" i="45"/>
  <c r="U8" i="45"/>
  <c r="T8" i="45"/>
  <c r="S8" i="45"/>
  <c r="P8" i="45"/>
  <c r="O8" i="45"/>
  <c r="N8" i="45"/>
  <c r="M8" i="45"/>
  <c r="W7" i="45"/>
  <c r="M7" i="45"/>
  <c r="T5" i="45"/>
  <c r="H53" i="30"/>
  <c r="I53" i="30"/>
  <c r="J53" i="30"/>
  <c r="K53" i="30"/>
  <c r="H94" i="12"/>
  <c r="I94" i="12"/>
  <c r="J53" i="22"/>
  <c r="M78" i="30"/>
  <c r="M79" i="30"/>
  <c r="M95" i="28"/>
  <c r="K45" i="21"/>
  <c r="J45" i="21"/>
  <c r="K21" i="21"/>
  <c r="J21" i="21"/>
  <c r="T5" i="30"/>
  <c r="H23" i="30"/>
  <c r="J101" i="12"/>
  <c r="W48" i="30"/>
  <c r="W49" i="30"/>
  <c r="W50" i="30"/>
  <c r="W51" i="30"/>
  <c r="W20" i="30"/>
  <c r="W21" i="30"/>
  <c r="O20" i="30"/>
  <c r="P20" i="30"/>
  <c r="R20" i="30"/>
  <c r="S20" i="30"/>
  <c r="T20" i="30"/>
  <c r="U20" i="30"/>
  <c r="O21" i="30"/>
  <c r="P21" i="30"/>
  <c r="R21" i="30"/>
  <c r="S21" i="30"/>
  <c r="T21" i="30"/>
  <c r="U21" i="30"/>
  <c r="W64" i="28"/>
  <c r="W65" i="28"/>
  <c r="W52" i="28"/>
  <c r="O24" i="28"/>
  <c r="P24" i="28"/>
  <c r="R24" i="28"/>
  <c r="S24" i="28"/>
  <c r="T24" i="28"/>
  <c r="U24" i="28"/>
  <c r="W24" i="28"/>
  <c r="O25" i="28"/>
  <c r="P25" i="28"/>
  <c r="R25" i="28"/>
  <c r="S25" i="28"/>
  <c r="T25" i="28"/>
  <c r="U25" i="28"/>
  <c r="O26" i="28"/>
  <c r="P26" i="28"/>
  <c r="R26" i="28"/>
  <c r="S26" i="28"/>
  <c r="T26" i="28"/>
  <c r="U26" i="28"/>
  <c r="O27" i="28"/>
  <c r="P27" i="28"/>
  <c r="R27" i="28"/>
  <c r="S27" i="28"/>
  <c r="T27" i="28"/>
  <c r="U27" i="28"/>
  <c r="F68" i="28"/>
  <c r="H68" i="28"/>
  <c r="I68" i="28"/>
  <c r="C74" i="28"/>
  <c r="D74" i="28"/>
  <c r="E74" i="28"/>
  <c r="F74" i="28"/>
  <c r="H74" i="28"/>
  <c r="H113" i="28" s="1"/>
  <c r="I74" i="28"/>
  <c r="C75" i="28"/>
  <c r="D75" i="28"/>
  <c r="E75" i="28"/>
  <c r="E114" i="28" s="1"/>
  <c r="F75" i="28"/>
  <c r="F114" i="28" s="1"/>
  <c r="H75" i="28"/>
  <c r="H114" i="28" s="1"/>
  <c r="I75" i="28"/>
  <c r="C76" i="28"/>
  <c r="D76" i="28"/>
  <c r="E76" i="28"/>
  <c r="F76" i="28"/>
  <c r="H76" i="28"/>
  <c r="H115" i="28" s="1"/>
  <c r="I76" i="28"/>
  <c r="C77" i="28"/>
  <c r="D77" i="28"/>
  <c r="D116" i="28" s="1"/>
  <c r="E77" i="28"/>
  <c r="E116" i="28" s="1"/>
  <c r="F77" i="28"/>
  <c r="F116" i="28" s="1"/>
  <c r="H77" i="28"/>
  <c r="I77" i="28"/>
  <c r="R17" i="33" l="1"/>
  <c r="X29" i="47"/>
  <c r="U24" i="47"/>
  <c r="U36" i="47"/>
  <c r="U47" i="47"/>
  <c r="U21" i="47"/>
  <c r="X21" i="47" s="1"/>
  <c r="U13" i="47"/>
  <c r="U10" i="47"/>
  <c r="U33" i="47"/>
  <c r="X35" i="47"/>
  <c r="U68" i="46"/>
  <c r="U21" i="46"/>
  <c r="X61" i="46"/>
  <c r="X31" i="47"/>
  <c r="X32" i="47"/>
  <c r="X43" i="47"/>
  <c r="X19" i="47"/>
  <c r="X8" i="47"/>
  <c r="X9" i="47"/>
  <c r="U30" i="47"/>
  <c r="X84" i="46"/>
  <c r="M124" i="46"/>
  <c r="X35" i="46"/>
  <c r="U7" i="46"/>
  <c r="U63" i="45"/>
  <c r="U65" i="45"/>
  <c r="U60" i="45"/>
  <c r="U57" i="45"/>
  <c r="M134" i="45"/>
  <c r="U89" i="47"/>
  <c r="X90" i="47"/>
  <c r="X56" i="47"/>
  <c r="X37" i="47"/>
  <c r="X22" i="47"/>
  <c r="X23" i="47"/>
  <c r="X11" i="47"/>
  <c r="X20" i="47"/>
  <c r="X75" i="46"/>
  <c r="X76" i="46"/>
  <c r="X81" i="46"/>
  <c r="X82" i="46"/>
  <c r="X28" i="46"/>
  <c r="X29" i="46"/>
  <c r="M138" i="46"/>
  <c r="X32" i="46"/>
  <c r="X15" i="46"/>
  <c r="M135" i="46"/>
  <c r="X8" i="46"/>
  <c r="U30" i="45"/>
  <c r="H83" i="30"/>
  <c r="X79" i="47"/>
  <c r="X73" i="47"/>
  <c r="X88" i="47"/>
  <c r="T68" i="47"/>
  <c r="M126" i="47"/>
  <c r="X41" i="47"/>
  <c r="T7" i="47"/>
  <c r="X7" i="47" s="1"/>
  <c r="T16" i="47"/>
  <c r="X16" i="47" s="1"/>
  <c r="T18" i="47"/>
  <c r="X18" i="47" s="1"/>
  <c r="T39" i="47"/>
  <c r="X39" i="47" s="1"/>
  <c r="T13" i="47"/>
  <c r="T27" i="47"/>
  <c r="T36" i="47"/>
  <c r="X36" i="47" s="1"/>
  <c r="T10" i="47"/>
  <c r="T24" i="47"/>
  <c r="X24" i="47" s="1"/>
  <c r="T33" i="47"/>
  <c r="U42" i="47"/>
  <c r="S80" i="47"/>
  <c r="R46" i="47"/>
  <c r="R94" i="46"/>
  <c r="R93" i="46"/>
  <c r="S27" i="46"/>
  <c r="S7" i="46"/>
  <c r="X66" i="46"/>
  <c r="M132" i="46"/>
  <c r="X91" i="46"/>
  <c r="X69" i="46"/>
  <c r="X70" i="46"/>
  <c r="X58" i="46"/>
  <c r="X55" i="46"/>
  <c r="U94" i="46"/>
  <c r="T54" i="46"/>
  <c r="M131" i="46"/>
  <c r="T46" i="46"/>
  <c r="T27" i="46"/>
  <c r="T13" i="46"/>
  <c r="X44" i="46"/>
  <c r="T7" i="46"/>
  <c r="T21" i="46"/>
  <c r="X21" i="46" s="1"/>
  <c r="X22" i="46"/>
  <c r="X11" i="46"/>
  <c r="X12" i="46"/>
  <c r="J141" i="46"/>
  <c r="U71" i="45"/>
  <c r="U68" i="45"/>
  <c r="U74" i="45"/>
  <c r="M138" i="45"/>
  <c r="X26" i="45"/>
  <c r="X19" i="45"/>
  <c r="M122" i="45"/>
  <c r="M121" i="45"/>
  <c r="U18" i="45"/>
  <c r="U24" i="45"/>
  <c r="W45" i="45"/>
  <c r="W46" i="45"/>
  <c r="T21" i="45"/>
  <c r="U21" i="45"/>
  <c r="X21" i="45" s="1"/>
  <c r="U63" i="47"/>
  <c r="U65" i="47"/>
  <c r="X66" i="47"/>
  <c r="R93" i="47"/>
  <c r="M103" i="47"/>
  <c r="M104" i="47"/>
  <c r="M105" i="47"/>
  <c r="X58" i="47"/>
  <c r="X70" i="47"/>
  <c r="U74" i="47"/>
  <c r="W94" i="47"/>
  <c r="U57" i="47"/>
  <c r="X59" i="47"/>
  <c r="U68" i="47"/>
  <c r="X75" i="47"/>
  <c r="X82" i="47"/>
  <c r="X72" i="47"/>
  <c r="U83" i="47"/>
  <c r="X84" i="47"/>
  <c r="U71" i="47"/>
  <c r="X71" i="47" s="1"/>
  <c r="R74" i="47"/>
  <c r="R86" i="47"/>
  <c r="R54" i="47"/>
  <c r="R71" i="47"/>
  <c r="R83" i="47"/>
  <c r="R60" i="47"/>
  <c r="R63" i="47"/>
  <c r="R68" i="47"/>
  <c r="R80" i="47"/>
  <c r="R65" i="47"/>
  <c r="R77" i="47"/>
  <c r="R89" i="47"/>
  <c r="R57" i="47"/>
  <c r="U54" i="47"/>
  <c r="X55" i="47"/>
  <c r="U60" i="47"/>
  <c r="X61" i="47"/>
  <c r="X62" i="47"/>
  <c r="R94" i="47"/>
  <c r="X28" i="47"/>
  <c r="X15" i="47"/>
  <c r="R27" i="47"/>
  <c r="R39" i="47"/>
  <c r="R7" i="47"/>
  <c r="R24" i="47"/>
  <c r="R36" i="47"/>
  <c r="R16" i="47"/>
  <c r="R21" i="47"/>
  <c r="R33" i="47"/>
  <c r="R13" i="47"/>
  <c r="R18" i="47"/>
  <c r="R30" i="47"/>
  <c r="R42" i="47"/>
  <c r="R10" i="47"/>
  <c r="M121" i="47"/>
  <c r="M123" i="47"/>
  <c r="X25" i="47"/>
  <c r="X26" i="47"/>
  <c r="X38" i="47"/>
  <c r="X34" i="47"/>
  <c r="R47" i="47"/>
  <c r="J139" i="47"/>
  <c r="I141" i="47"/>
  <c r="X59" i="46"/>
  <c r="U57" i="46"/>
  <c r="R65" i="46"/>
  <c r="R77" i="46"/>
  <c r="R89" i="46"/>
  <c r="R80" i="46"/>
  <c r="R57" i="46"/>
  <c r="R60" i="46"/>
  <c r="R74" i="46"/>
  <c r="R86" i="46"/>
  <c r="R54" i="46"/>
  <c r="R71" i="46"/>
  <c r="R83" i="46"/>
  <c r="R63" i="46"/>
  <c r="R68" i="46"/>
  <c r="U54" i="46"/>
  <c r="X87" i="46"/>
  <c r="M121" i="46"/>
  <c r="X19" i="46"/>
  <c r="X20" i="46"/>
  <c r="X34" i="46"/>
  <c r="R24" i="46"/>
  <c r="R36" i="46"/>
  <c r="R16" i="46"/>
  <c r="R7" i="46"/>
  <c r="H139" i="46"/>
  <c r="R21" i="46"/>
  <c r="R33" i="46"/>
  <c r="R13" i="46"/>
  <c r="R18" i="46"/>
  <c r="R30" i="46"/>
  <c r="R42" i="46"/>
  <c r="R10" i="46"/>
  <c r="R27" i="46"/>
  <c r="R39" i="46"/>
  <c r="M126" i="46"/>
  <c r="M136" i="46"/>
  <c r="M116" i="46"/>
  <c r="M125" i="46"/>
  <c r="X14" i="46"/>
  <c r="X37" i="46"/>
  <c r="M123" i="46"/>
  <c r="R47" i="46"/>
  <c r="H141" i="46"/>
  <c r="X23" i="46"/>
  <c r="M102" i="46"/>
  <c r="X25" i="46"/>
  <c r="X41" i="46"/>
  <c r="R46" i="46"/>
  <c r="H140" i="46"/>
  <c r="M101" i="46"/>
  <c r="M109" i="46"/>
  <c r="M129" i="46"/>
  <c r="X62" i="45"/>
  <c r="X90" i="45"/>
  <c r="X56" i="45"/>
  <c r="R65" i="45"/>
  <c r="R77" i="45"/>
  <c r="R89" i="45"/>
  <c r="R60" i="45"/>
  <c r="R57" i="45"/>
  <c r="R74" i="45"/>
  <c r="R86" i="45"/>
  <c r="R54" i="45"/>
  <c r="R71" i="45"/>
  <c r="R83" i="45"/>
  <c r="R63" i="45"/>
  <c r="R68" i="45"/>
  <c r="R80" i="45"/>
  <c r="R93" i="45"/>
  <c r="R94" i="45"/>
  <c r="M119" i="45"/>
  <c r="M136" i="45"/>
  <c r="M137" i="45"/>
  <c r="T30" i="45"/>
  <c r="M135" i="45"/>
  <c r="T18" i="45"/>
  <c r="T16" i="45"/>
  <c r="X16" i="45" s="1"/>
  <c r="X20" i="45"/>
  <c r="T36" i="45"/>
  <c r="M106" i="45"/>
  <c r="M124" i="45"/>
  <c r="U36" i="45"/>
  <c r="M123" i="45"/>
  <c r="H139" i="45"/>
  <c r="R36" i="45"/>
  <c r="R21" i="45"/>
  <c r="R13" i="45"/>
  <c r="R30" i="45"/>
  <c r="R42" i="45"/>
  <c r="R39" i="45"/>
  <c r="R7" i="45"/>
  <c r="R24" i="45"/>
  <c r="R18" i="45"/>
  <c r="R10" i="45"/>
  <c r="R16" i="45"/>
  <c r="R33" i="45"/>
  <c r="R27" i="45"/>
  <c r="R46" i="45"/>
  <c r="H140" i="45"/>
  <c r="R47" i="45"/>
  <c r="H141" i="45"/>
  <c r="T23" i="21"/>
  <c r="T22" i="21"/>
  <c r="X81" i="47"/>
  <c r="M112" i="47"/>
  <c r="M117" i="47"/>
  <c r="X67" i="47"/>
  <c r="T74" i="47"/>
  <c r="X85" i="47"/>
  <c r="X91" i="47"/>
  <c r="M127" i="47"/>
  <c r="M128" i="47"/>
  <c r="M129" i="47"/>
  <c r="M130" i="47"/>
  <c r="M132" i="47"/>
  <c r="M133" i="47"/>
  <c r="M134" i="47"/>
  <c r="X87" i="47"/>
  <c r="M116" i="47"/>
  <c r="X69" i="47"/>
  <c r="T77" i="47"/>
  <c r="W92" i="47"/>
  <c r="M114" i="47"/>
  <c r="U77" i="47"/>
  <c r="M115" i="47"/>
  <c r="T57" i="47"/>
  <c r="X57" i="47" s="1"/>
  <c r="T80" i="47"/>
  <c r="T86" i="47"/>
  <c r="X86" i="47" s="1"/>
  <c r="M118" i="47"/>
  <c r="T54" i="47"/>
  <c r="T60" i="47"/>
  <c r="T63" i="47"/>
  <c r="T65" i="47"/>
  <c r="U80" i="47"/>
  <c r="T83" i="47"/>
  <c r="T89" i="47"/>
  <c r="M108" i="47"/>
  <c r="M107" i="47"/>
  <c r="M109" i="47"/>
  <c r="K139" i="47"/>
  <c r="M119" i="47"/>
  <c r="M120" i="47"/>
  <c r="M122" i="47"/>
  <c r="M124" i="47"/>
  <c r="M125" i="47"/>
  <c r="M131" i="47"/>
  <c r="M135" i="47"/>
  <c r="M136" i="47"/>
  <c r="M137" i="47"/>
  <c r="M138" i="47"/>
  <c r="X40" i="47"/>
  <c r="X44" i="47"/>
  <c r="M113" i="47"/>
  <c r="J141" i="47"/>
  <c r="X14" i="47"/>
  <c r="X42" i="47"/>
  <c r="K141" i="47"/>
  <c r="X12" i="47"/>
  <c r="M101" i="47"/>
  <c r="X30" i="47"/>
  <c r="W47" i="47"/>
  <c r="J140" i="47"/>
  <c r="W46" i="47"/>
  <c r="K140" i="47"/>
  <c r="S86" i="47"/>
  <c r="S93" i="47"/>
  <c r="S13" i="47"/>
  <c r="S21" i="47"/>
  <c r="S47" i="47"/>
  <c r="S46" i="47"/>
  <c r="S33" i="47"/>
  <c r="X72" i="46"/>
  <c r="X85" i="46"/>
  <c r="X73" i="46"/>
  <c r="X67" i="46"/>
  <c r="M114" i="46"/>
  <c r="M119" i="46"/>
  <c r="X79" i="46"/>
  <c r="M133" i="46"/>
  <c r="M108" i="46"/>
  <c r="M104" i="46"/>
  <c r="T74" i="46"/>
  <c r="T68" i="46"/>
  <c r="X68" i="46" s="1"/>
  <c r="X43" i="46"/>
  <c r="U33" i="46"/>
  <c r="U16" i="46"/>
  <c r="M120" i="46"/>
  <c r="X31" i="46"/>
  <c r="U47" i="46"/>
  <c r="M112" i="46"/>
  <c r="U24" i="46"/>
  <c r="U27" i="46"/>
  <c r="U39" i="46"/>
  <c r="X39" i="46" s="1"/>
  <c r="U10" i="46"/>
  <c r="U13" i="46"/>
  <c r="X26" i="46"/>
  <c r="U46" i="46"/>
  <c r="U18" i="46"/>
  <c r="X38" i="46"/>
  <c r="W45" i="46"/>
  <c r="M134" i="46"/>
  <c r="T47" i="46"/>
  <c r="J140" i="46"/>
  <c r="M105" i="46"/>
  <c r="M107" i="46"/>
  <c r="W46" i="46"/>
  <c r="K140" i="46"/>
  <c r="X9" i="46"/>
  <c r="T33" i="46"/>
  <c r="X88" i="46"/>
  <c r="W93" i="46"/>
  <c r="X90" i="46"/>
  <c r="M117" i="46"/>
  <c r="M118" i="46"/>
  <c r="M122" i="46"/>
  <c r="M127" i="46"/>
  <c r="M115" i="46"/>
  <c r="M130" i="46"/>
  <c r="X78" i="46"/>
  <c r="M113" i="46"/>
  <c r="M137" i="46"/>
  <c r="X62" i="46"/>
  <c r="X56" i="46"/>
  <c r="X83" i="46"/>
  <c r="T86" i="46"/>
  <c r="M103" i="46"/>
  <c r="T60" i="46"/>
  <c r="X60" i="46" s="1"/>
  <c r="T80" i="46"/>
  <c r="X80" i="46" s="1"/>
  <c r="M106" i="46"/>
  <c r="K141" i="46"/>
  <c r="S80" i="46"/>
  <c r="S54" i="46"/>
  <c r="S60" i="46"/>
  <c r="S89" i="46"/>
  <c r="S65" i="46"/>
  <c r="S68" i="46"/>
  <c r="S57" i="46"/>
  <c r="S83" i="46"/>
  <c r="S63" i="46"/>
  <c r="S93" i="46"/>
  <c r="S86" i="46"/>
  <c r="S71" i="46"/>
  <c r="S74" i="46"/>
  <c r="S47" i="46"/>
  <c r="S36" i="46"/>
  <c r="S18" i="46"/>
  <c r="S24" i="46"/>
  <c r="S30" i="46"/>
  <c r="S33" i="46"/>
  <c r="S46" i="46"/>
  <c r="I141" i="46"/>
  <c r="S21" i="46"/>
  <c r="S10" i="46"/>
  <c r="S16" i="46"/>
  <c r="S13" i="46"/>
  <c r="I139" i="46"/>
  <c r="S39" i="46"/>
  <c r="X78" i="45"/>
  <c r="U86" i="45"/>
  <c r="U80" i="45"/>
  <c r="M118" i="45"/>
  <c r="M133" i="45"/>
  <c r="T10" i="45"/>
  <c r="T13" i="45"/>
  <c r="T27" i="45"/>
  <c r="U33" i="45"/>
  <c r="X33" i="45" s="1"/>
  <c r="T7" i="45"/>
  <c r="U10" i="45"/>
  <c r="U13" i="45"/>
  <c r="U27" i="45"/>
  <c r="U42" i="45"/>
  <c r="J139" i="45"/>
  <c r="U7" i="45"/>
  <c r="T24" i="45"/>
  <c r="T39" i="45"/>
  <c r="X39" i="45" s="1"/>
  <c r="M107" i="45"/>
  <c r="M108" i="45"/>
  <c r="S33" i="45"/>
  <c r="R8" i="36"/>
  <c r="R9" i="36" s="1"/>
  <c r="Q8" i="36"/>
  <c r="Q9" i="36" s="1"/>
  <c r="F27" i="19"/>
  <c r="M24" i="47"/>
  <c r="M36" i="47"/>
  <c r="M46" i="47"/>
  <c r="M47" i="47"/>
  <c r="N60" i="47"/>
  <c r="O80" i="47"/>
  <c r="M7" i="47"/>
  <c r="M27" i="47"/>
  <c r="M39" i="47"/>
  <c r="O60" i="47"/>
  <c r="M16" i="47"/>
  <c r="M18" i="47"/>
  <c r="M30" i="47"/>
  <c r="M42" i="47"/>
  <c r="O71" i="47"/>
  <c r="O45" i="47"/>
  <c r="M21" i="47"/>
  <c r="M33" i="47"/>
  <c r="O54" i="47"/>
  <c r="O92" i="47" s="1"/>
  <c r="O74" i="47"/>
  <c r="O83" i="47"/>
  <c r="M10" i="47"/>
  <c r="O57" i="47"/>
  <c r="N68" i="47"/>
  <c r="O94" i="46"/>
  <c r="M93" i="46"/>
  <c r="O93" i="46"/>
  <c r="N13" i="46"/>
  <c r="P77" i="46"/>
  <c r="D93" i="46"/>
  <c r="D140" i="46" s="1"/>
  <c r="N43" i="46"/>
  <c r="P63" i="46"/>
  <c r="P68" i="46"/>
  <c r="P80" i="46"/>
  <c r="F141" i="46"/>
  <c r="N47" i="46"/>
  <c r="P54" i="46"/>
  <c r="N39" i="46"/>
  <c r="N33" i="46"/>
  <c r="P57" i="46"/>
  <c r="P71" i="46"/>
  <c r="P83" i="46"/>
  <c r="P93" i="46"/>
  <c r="P60" i="46"/>
  <c r="P74" i="46"/>
  <c r="N80" i="47"/>
  <c r="O89" i="47"/>
  <c r="F139" i="47"/>
  <c r="N94" i="47"/>
  <c r="D141" i="47"/>
  <c r="P92" i="47"/>
  <c r="O93" i="47"/>
  <c r="O94" i="47"/>
  <c r="E141" i="47"/>
  <c r="O86" i="47"/>
  <c r="P93" i="47"/>
  <c r="P94" i="47"/>
  <c r="X47" i="47"/>
  <c r="T93" i="47"/>
  <c r="M57" i="47"/>
  <c r="M65" i="47"/>
  <c r="M77" i="47"/>
  <c r="M89" i="47"/>
  <c r="M93" i="47"/>
  <c r="W93" i="47"/>
  <c r="T94" i="47"/>
  <c r="I139" i="47"/>
  <c r="H140" i="47"/>
  <c r="F141" i="47"/>
  <c r="O46" i="47"/>
  <c r="P46" i="47"/>
  <c r="U93" i="47"/>
  <c r="S10" i="47"/>
  <c r="N16" i="47"/>
  <c r="S18" i="47"/>
  <c r="N24" i="47"/>
  <c r="S30" i="47"/>
  <c r="N36" i="47"/>
  <c r="S42" i="47"/>
  <c r="N57" i="47"/>
  <c r="S63" i="47"/>
  <c r="N65" i="47"/>
  <c r="S71" i="47"/>
  <c r="N77" i="47"/>
  <c r="S83" i="47"/>
  <c r="N89" i="47"/>
  <c r="N93" i="47"/>
  <c r="U94" i="47"/>
  <c r="I140" i="47"/>
  <c r="H141" i="47"/>
  <c r="S94" i="47"/>
  <c r="H139" i="47"/>
  <c r="W45" i="47"/>
  <c r="M54" i="47"/>
  <c r="M74" i="47"/>
  <c r="M86" i="47"/>
  <c r="M94" i="47"/>
  <c r="S7" i="47"/>
  <c r="S27" i="47"/>
  <c r="S39" i="47"/>
  <c r="U46" i="47"/>
  <c r="X46" i="47" s="1"/>
  <c r="N54" i="47"/>
  <c r="N74" i="47"/>
  <c r="N86" i="47"/>
  <c r="C139" i="47"/>
  <c r="M63" i="47"/>
  <c r="M71" i="47"/>
  <c r="D139" i="47"/>
  <c r="N10" i="47"/>
  <c r="N45" i="47" s="1"/>
  <c r="S16" i="47"/>
  <c r="N18" i="47"/>
  <c r="S24" i="47"/>
  <c r="U27" i="47"/>
  <c r="N30" i="47"/>
  <c r="S57" i="47"/>
  <c r="N63" i="47"/>
  <c r="S65" i="47"/>
  <c r="N71" i="47"/>
  <c r="S77" i="47"/>
  <c r="N7" i="46"/>
  <c r="M16" i="46"/>
  <c r="N18" i="46"/>
  <c r="M21" i="46"/>
  <c r="M36" i="46"/>
  <c r="M46" i="46"/>
  <c r="C141" i="46"/>
  <c r="N16" i="46"/>
  <c r="N21" i="46"/>
  <c r="N36" i="46"/>
  <c r="M42" i="46"/>
  <c r="M39" i="46"/>
  <c r="N46" i="46"/>
  <c r="N42" i="46"/>
  <c r="M92" i="46"/>
  <c r="D139" i="46"/>
  <c r="M10" i="46"/>
  <c r="M24" i="46"/>
  <c r="N27" i="46"/>
  <c r="C139" i="46"/>
  <c r="N10" i="46"/>
  <c r="M7" i="46"/>
  <c r="M18" i="46"/>
  <c r="M13" i="46"/>
  <c r="M30" i="46"/>
  <c r="N92" i="46"/>
  <c r="O10" i="46"/>
  <c r="T16" i="46"/>
  <c r="O18" i="46"/>
  <c r="T24" i="46"/>
  <c r="M27" i="46"/>
  <c r="O30" i="46"/>
  <c r="T36" i="46"/>
  <c r="O42" i="46"/>
  <c r="W47" i="46"/>
  <c r="T57" i="46"/>
  <c r="O63" i="46"/>
  <c r="T65" i="46"/>
  <c r="O71" i="46"/>
  <c r="T77" i="46"/>
  <c r="O83" i="46"/>
  <c r="T89" i="46"/>
  <c r="W92" i="46"/>
  <c r="T93" i="46"/>
  <c r="F139" i="46"/>
  <c r="E140" i="46"/>
  <c r="D141" i="46"/>
  <c r="C140" i="46"/>
  <c r="P18" i="46"/>
  <c r="P30" i="46"/>
  <c r="U36" i="46"/>
  <c r="P42" i="46"/>
  <c r="U65" i="46"/>
  <c r="U77" i="46"/>
  <c r="U89" i="46"/>
  <c r="U93" i="46"/>
  <c r="S94" i="46"/>
  <c r="F140" i="46"/>
  <c r="E141" i="46"/>
  <c r="P27" i="46"/>
  <c r="P39" i="46"/>
  <c r="U74" i="46"/>
  <c r="U86" i="46"/>
  <c r="X86" i="46" s="1"/>
  <c r="J139" i="46"/>
  <c r="I140" i="46"/>
  <c r="T94" i="46"/>
  <c r="T10" i="46"/>
  <c r="O16" i="46"/>
  <c r="T18" i="46"/>
  <c r="O24" i="46"/>
  <c r="T30" i="46"/>
  <c r="T42" i="46"/>
  <c r="X42" i="46" s="1"/>
  <c r="O57" i="46"/>
  <c r="T63" i="46"/>
  <c r="O65" i="46"/>
  <c r="T71" i="46"/>
  <c r="O77" i="46"/>
  <c r="O89" i="46"/>
  <c r="M94" i="46"/>
  <c r="W94" i="46"/>
  <c r="K139" i="46"/>
  <c r="P16" i="46"/>
  <c r="P24" i="46"/>
  <c r="U30" i="46"/>
  <c r="U63" i="46"/>
  <c r="U71" i="46"/>
  <c r="X84" i="45"/>
  <c r="X91" i="45"/>
  <c r="X79" i="45"/>
  <c r="X82" i="45"/>
  <c r="M101" i="45"/>
  <c r="X58" i="45"/>
  <c r="S60" i="45"/>
  <c r="S68" i="45"/>
  <c r="M109" i="45"/>
  <c r="M116" i="45"/>
  <c r="X72" i="45"/>
  <c r="S74" i="45"/>
  <c r="X70" i="45"/>
  <c r="S77" i="45"/>
  <c r="X12" i="45"/>
  <c r="X14" i="45"/>
  <c r="N33" i="45"/>
  <c r="X88" i="45"/>
  <c r="N21" i="45"/>
  <c r="N30" i="45"/>
  <c r="T42" i="45"/>
  <c r="T74" i="45"/>
  <c r="X74" i="45" s="1"/>
  <c r="W92" i="45"/>
  <c r="K140" i="45"/>
  <c r="K141" i="45"/>
  <c r="N18" i="45"/>
  <c r="N24" i="45"/>
  <c r="N27" i="45"/>
  <c r="M102" i="45"/>
  <c r="M45" i="45"/>
  <c r="N10" i="45"/>
  <c r="N13" i="45"/>
  <c r="N36" i="45"/>
  <c r="S46" i="45"/>
  <c r="T57" i="45"/>
  <c r="N94" i="45"/>
  <c r="N7" i="45"/>
  <c r="N16" i="45"/>
  <c r="X55" i="45"/>
  <c r="T80" i="45"/>
  <c r="M128" i="45"/>
  <c r="X28" i="45"/>
  <c r="X29" i="45"/>
  <c r="T65" i="45"/>
  <c r="T83" i="45"/>
  <c r="X83" i="45" s="1"/>
  <c r="M126" i="45"/>
  <c r="M132" i="45"/>
  <c r="X11" i="45"/>
  <c r="X66" i="45"/>
  <c r="S13" i="45"/>
  <c r="O16" i="45"/>
  <c r="S24" i="45"/>
  <c r="O27" i="45"/>
  <c r="X32" i="45"/>
  <c r="P36" i="45"/>
  <c r="N39" i="45"/>
  <c r="X44" i="45"/>
  <c r="T47" i="45"/>
  <c r="S54" i="45"/>
  <c r="X59" i="45"/>
  <c r="T60" i="45"/>
  <c r="X67" i="45"/>
  <c r="T68" i="45"/>
  <c r="X75" i="45"/>
  <c r="X76" i="45"/>
  <c r="T77" i="45"/>
  <c r="X77" i="45" s="1"/>
  <c r="S86" i="45"/>
  <c r="D139" i="45"/>
  <c r="C140" i="45"/>
  <c r="C141" i="45"/>
  <c r="W94" i="45"/>
  <c r="M125" i="45"/>
  <c r="S47" i="45"/>
  <c r="O7" i="45"/>
  <c r="P16" i="45"/>
  <c r="O18" i="45"/>
  <c r="X22" i="45"/>
  <c r="X23" i="45"/>
  <c r="P27" i="45"/>
  <c r="S36" i="45"/>
  <c r="O39" i="45"/>
  <c r="U46" i="45"/>
  <c r="U47" i="45"/>
  <c r="T54" i="45"/>
  <c r="X54" i="45" s="1"/>
  <c r="S89" i="45"/>
  <c r="E139" i="45"/>
  <c r="D140" i="45"/>
  <c r="M127" i="45"/>
  <c r="M129" i="45"/>
  <c r="M130" i="45"/>
  <c r="M131" i="45"/>
  <c r="P7" i="45"/>
  <c r="S16" i="45"/>
  <c r="P18" i="45"/>
  <c r="X25" i="45"/>
  <c r="S27" i="45"/>
  <c r="O30" i="45"/>
  <c r="X34" i="45"/>
  <c r="X35" i="45"/>
  <c r="P39" i="45"/>
  <c r="O42" i="45"/>
  <c r="M46" i="45"/>
  <c r="M47" i="45"/>
  <c r="W47" i="45"/>
  <c r="M60" i="45"/>
  <c r="X61" i="45"/>
  <c r="S63" i="45"/>
  <c r="M68" i="45"/>
  <c r="X69" i="45"/>
  <c r="S71" i="45"/>
  <c r="X85" i="45"/>
  <c r="X87" i="45"/>
  <c r="T89" i="45"/>
  <c r="X89" i="45" s="1"/>
  <c r="O93" i="45"/>
  <c r="O94" i="45"/>
  <c r="M103" i="45"/>
  <c r="M104" i="45"/>
  <c r="M105" i="45"/>
  <c r="S7" i="45"/>
  <c r="O10" i="45"/>
  <c r="X15" i="45"/>
  <c r="S18" i="45"/>
  <c r="O21" i="45"/>
  <c r="P30" i="45"/>
  <c r="X37" i="45"/>
  <c r="S39" i="45"/>
  <c r="P42" i="45"/>
  <c r="N46" i="45"/>
  <c r="N47" i="45"/>
  <c r="S57" i="45"/>
  <c r="T63" i="45"/>
  <c r="X63" i="45" s="1"/>
  <c r="S65" i="45"/>
  <c r="T71" i="45"/>
  <c r="P93" i="45"/>
  <c r="P94" i="45"/>
  <c r="S30" i="45"/>
  <c r="S42" i="45"/>
  <c r="O46" i="45"/>
  <c r="O47" i="45"/>
  <c r="N92" i="45"/>
  <c r="I139" i="45"/>
  <c r="S10" i="45"/>
  <c r="X38" i="45"/>
  <c r="P46" i="45"/>
  <c r="P47" i="45"/>
  <c r="S93" i="45"/>
  <c r="I141" i="45"/>
  <c r="M112" i="45"/>
  <c r="M113" i="45"/>
  <c r="M114" i="45"/>
  <c r="M115" i="45"/>
  <c r="F139" i="45"/>
  <c r="X8" i="45"/>
  <c r="X9" i="45"/>
  <c r="X31" i="45"/>
  <c r="X40" i="45"/>
  <c r="X41" i="45"/>
  <c r="X43" i="45"/>
  <c r="P92" i="45"/>
  <c r="X73" i="45"/>
  <c r="M80" i="45"/>
  <c r="X81" i="45"/>
  <c r="S83" i="45"/>
  <c r="O89" i="45"/>
  <c r="O92" i="45" s="1"/>
  <c r="K139" i="45"/>
  <c r="T93" i="45"/>
  <c r="J141" i="45"/>
  <c r="M117" i="45"/>
  <c r="M120" i="45"/>
  <c r="D141" i="45"/>
  <c r="U93" i="45"/>
  <c r="S94" i="45"/>
  <c r="F140" i="45"/>
  <c r="E141" i="45"/>
  <c r="E140" i="45"/>
  <c r="M57" i="45"/>
  <c r="M65" i="45"/>
  <c r="M77" i="45"/>
  <c r="T86" i="45"/>
  <c r="M89" i="45"/>
  <c r="M93" i="45"/>
  <c r="W93" i="45"/>
  <c r="T94" i="45"/>
  <c r="F141" i="45"/>
  <c r="N93" i="45"/>
  <c r="U94" i="45"/>
  <c r="I140" i="45"/>
  <c r="T46" i="45"/>
  <c r="M54" i="45"/>
  <c r="M74" i="45"/>
  <c r="M86" i="45"/>
  <c r="M94" i="45"/>
  <c r="J140" i="45"/>
  <c r="C139" i="45"/>
  <c r="M63" i="45"/>
  <c r="M71" i="45"/>
  <c r="X20" i="30"/>
  <c r="M80" i="30"/>
  <c r="M81" i="30"/>
  <c r="X24" i="28"/>
  <c r="X21" i="30"/>
  <c r="M106" i="28"/>
  <c r="X27" i="28"/>
  <c r="X26" i="28"/>
  <c r="X25" i="28"/>
  <c r="I23" i="30"/>
  <c r="X49" i="33"/>
  <c r="W59" i="33"/>
  <c r="M55" i="33"/>
  <c r="N55" i="33"/>
  <c r="O55" i="33"/>
  <c r="P55" i="33"/>
  <c r="S55" i="33"/>
  <c r="T55" i="33"/>
  <c r="U55" i="33"/>
  <c r="M56" i="33"/>
  <c r="N56" i="33"/>
  <c r="O56" i="33"/>
  <c r="P56" i="33"/>
  <c r="S56" i="33"/>
  <c r="T56" i="33"/>
  <c r="U56" i="33"/>
  <c r="M57" i="33"/>
  <c r="N57" i="33"/>
  <c r="O57" i="33"/>
  <c r="P57" i="33"/>
  <c r="S57" i="33"/>
  <c r="T57" i="33"/>
  <c r="U57" i="33"/>
  <c r="M58" i="33"/>
  <c r="N58" i="33"/>
  <c r="O58" i="33"/>
  <c r="P58" i="33"/>
  <c r="S58" i="33"/>
  <c r="T58" i="33"/>
  <c r="U58" i="33"/>
  <c r="M59" i="33"/>
  <c r="N59" i="33"/>
  <c r="O59" i="33"/>
  <c r="P59" i="33"/>
  <c r="S59" i="33"/>
  <c r="T59" i="33"/>
  <c r="U59" i="33"/>
  <c r="M60" i="33"/>
  <c r="N60" i="33"/>
  <c r="O60" i="33"/>
  <c r="P60" i="33"/>
  <c r="S60" i="33"/>
  <c r="T60" i="33"/>
  <c r="U60" i="33"/>
  <c r="M62" i="33"/>
  <c r="N62" i="33"/>
  <c r="O62" i="33"/>
  <c r="P62" i="33"/>
  <c r="S62" i="33"/>
  <c r="T62" i="33"/>
  <c r="U62" i="33"/>
  <c r="P54" i="33"/>
  <c r="P45" i="33"/>
  <c r="P46" i="33"/>
  <c r="P47" i="33"/>
  <c r="P48" i="33"/>
  <c r="P49" i="33"/>
  <c r="P50" i="33"/>
  <c r="P52" i="33"/>
  <c r="P44" i="33"/>
  <c r="F28" i="33"/>
  <c r="F29" i="33"/>
  <c r="P29" i="33" s="1"/>
  <c r="H29" i="33"/>
  <c r="F30" i="33"/>
  <c r="P30" i="33" s="1"/>
  <c r="H30" i="33"/>
  <c r="R30" i="33" s="1"/>
  <c r="F31" i="33"/>
  <c r="P31" i="33" s="1"/>
  <c r="H31" i="33"/>
  <c r="R31" i="33" s="1"/>
  <c r="F32" i="33"/>
  <c r="H32" i="33"/>
  <c r="R32" i="33" s="1"/>
  <c r="F33" i="33"/>
  <c r="P33" i="33" s="1"/>
  <c r="H33" i="33"/>
  <c r="R33" i="33" s="1"/>
  <c r="F34" i="33"/>
  <c r="P34" i="33" s="1"/>
  <c r="H34" i="33"/>
  <c r="R34" i="33" s="1"/>
  <c r="C29" i="33"/>
  <c r="D29" i="33"/>
  <c r="E29" i="33"/>
  <c r="I29" i="33"/>
  <c r="C30" i="33"/>
  <c r="D30" i="33"/>
  <c r="E30" i="33"/>
  <c r="I30" i="33"/>
  <c r="C31" i="33"/>
  <c r="D31" i="33"/>
  <c r="E31" i="33"/>
  <c r="I31" i="33"/>
  <c r="C32" i="33"/>
  <c r="D32" i="33"/>
  <c r="E32" i="33"/>
  <c r="I32" i="33"/>
  <c r="C33" i="33"/>
  <c r="D33" i="33"/>
  <c r="E33" i="33"/>
  <c r="I33" i="33"/>
  <c r="C34" i="33"/>
  <c r="D34" i="33"/>
  <c r="E34" i="33"/>
  <c r="I34" i="33"/>
  <c r="C36" i="33"/>
  <c r="M26" i="33"/>
  <c r="N26" i="33"/>
  <c r="O26" i="33"/>
  <c r="T26" i="33"/>
  <c r="U26" i="33"/>
  <c r="W26" i="33"/>
  <c r="M19" i="33"/>
  <c r="N19" i="33"/>
  <c r="O19" i="33"/>
  <c r="T19" i="33"/>
  <c r="U19" i="33"/>
  <c r="W19" i="33"/>
  <c r="M20" i="33"/>
  <c r="N20" i="33"/>
  <c r="O20" i="33"/>
  <c r="T20" i="33"/>
  <c r="U20" i="33"/>
  <c r="M21" i="33"/>
  <c r="N21" i="33"/>
  <c r="O21" i="33"/>
  <c r="T21" i="33"/>
  <c r="U21" i="33"/>
  <c r="M22" i="33"/>
  <c r="N22" i="33"/>
  <c r="O22" i="33"/>
  <c r="T22" i="33"/>
  <c r="U22" i="33"/>
  <c r="M23" i="33"/>
  <c r="N23" i="33"/>
  <c r="O23" i="33"/>
  <c r="T23" i="33"/>
  <c r="U23" i="33"/>
  <c r="M24" i="33"/>
  <c r="N24" i="33"/>
  <c r="O24" i="33"/>
  <c r="T24" i="33"/>
  <c r="U24" i="33"/>
  <c r="M16" i="33"/>
  <c r="N16" i="33"/>
  <c r="O16" i="33"/>
  <c r="M9" i="33"/>
  <c r="K29" i="33" s="1"/>
  <c r="N9" i="33"/>
  <c r="O9" i="33"/>
  <c r="M10" i="33"/>
  <c r="K30" i="33" s="1"/>
  <c r="N10" i="33"/>
  <c r="O10" i="33"/>
  <c r="M11" i="33"/>
  <c r="K31" i="33" s="1"/>
  <c r="N11" i="33"/>
  <c r="O11" i="33"/>
  <c r="M12" i="33"/>
  <c r="K32" i="33" s="1"/>
  <c r="N12" i="33"/>
  <c r="O12" i="33"/>
  <c r="M13" i="33"/>
  <c r="K33" i="33" s="1"/>
  <c r="N13" i="33"/>
  <c r="O13" i="33"/>
  <c r="M14" i="33"/>
  <c r="K34" i="33" s="1"/>
  <c r="W34" i="33" s="1"/>
  <c r="N14" i="33"/>
  <c r="O14" i="33"/>
  <c r="P7" i="33"/>
  <c r="P27" i="33" s="1"/>
  <c r="F79" i="33"/>
  <c r="C65" i="33"/>
  <c r="D65" i="33"/>
  <c r="E65" i="33"/>
  <c r="F65" i="33"/>
  <c r="H65" i="33"/>
  <c r="I65" i="33"/>
  <c r="J65" i="33"/>
  <c r="K65" i="33"/>
  <c r="C66" i="33"/>
  <c r="D66" i="33"/>
  <c r="E66" i="33"/>
  <c r="F66" i="33"/>
  <c r="H66" i="33"/>
  <c r="I66" i="33"/>
  <c r="J66" i="33"/>
  <c r="K66" i="33"/>
  <c r="M102" i="33" s="1"/>
  <c r="C67" i="33"/>
  <c r="D67" i="33"/>
  <c r="E67" i="33"/>
  <c r="F67" i="33"/>
  <c r="H67" i="33"/>
  <c r="I67" i="33"/>
  <c r="J67" i="33"/>
  <c r="K67" i="33"/>
  <c r="C68" i="33"/>
  <c r="D68" i="33"/>
  <c r="E68" i="33"/>
  <c r="F68" i="33"/>
  <c r="H68" i="33"/>
  <c r="I68" i="33"/>
  <c r="J68" i="33"/>
  <c r="K68" i="33"/>
  <c r="M104" i="33" s="1"/>
  <c r="C69" i="33"/>
  <c r="D69" i="33"/>
  <c r="E69" i="33"/>
  <c r="F69" i="33"/>
  <c r="H69" i="33"/>
  <c r="I69" i="33"/>
  <c r="J69" i="33"/>
  <c r="K69" i="33"/>
  <c r="M105" i="33" s="1"/>
  <c r="C70" i="33"/>
  <c r="D70" i="33"/>
  <c r="E70" i="33"/>
  <c r="F70" i="33"/>
  <c r="H70" i="33"/>
  <c r="I70" i="33"/>
  <c r="J70" i="33"/>
  <c r="K70" i="33"/>
  <c r="C72" i="33"/>
  <c r="D72" i="33"/>
  <c r="E72" i="33"/>
  <c r="F72" i="33"/>
  <c r="H72" i="33"/>
  <c r="I72" i="33"/>
  <c r="J72" i="33"/>
  <c r="K72" i="33"/>
  <c r="F64" i="33"/>
  <c r="H64" i="33"/>
  <c r="F63" i="33"/>
  <c r="J63" i="33"/>
  <c r="T71" i="33" s="1"/>
  <c r="K63" i="33"/>
  <c r="U71" i="33" s="1"/>
  <c r="X71" i="33" s="1"/>
  <c r="J64" i="33"/>
  <c r="K64" i="33"/>
  <c r="J27" i="33"/>
  <c r="K27" i="33"/>
  <c r="P76" i="28"/>
  <c r="W63" i="28"/>
  <c r="W67" i="28"/>
  <c r="O59" i="28"/>
  <c r="P59" i="28"/>
  <c r="R59" i="28"/>
  <c r="S59" i="28"/>
  <c r="T59" i="28"/>
  <c r="U59" i="28"/>
  <c r="O60" i="28"/>
  <c r="P60" i="28"/>
  <c r="R60" i="28"/>
  <c r="S60" i="28"/>
  <c r="T60" i="28"/>
  <c r="U60" i="28"/>
  <c r="O61" i="28"/>
  <c r="P61" i="28"/>
  <c r="R61" i="28"/>
  <c r="S61" i="28"/>
  <c r="T61" i="28"/>
  <c r="U61" i="28"/>
  <c r="O62" i="28"/>
  <c r="P62" i="28"/>
  <c r="R62" i="28"/>
  <c r="S62" i="28"/>
  <c r="T62" i="28"/>
  <c r="U62" i="28"/>
  <c r="O63" i="28"/>
  <c r="P63" i="28"/>
  <c r="R63" i="28"/>
  <c r="S63" i="28"/>
  <c r="T63" i="28"/>
  <c r="U63" i="28"/>
  <c r="O64" i="28"/>
  <c r="P64" i="28"/>
  <c r="R64" i="28"/>
  <c r="S64" i="28"/>
  <c r="T64" i="28"/>
  <c r="U64" i="28"/>
  <c r="O65" i="28"/>
  <c r="P65" i="28"/>
  <c r="R65" i="28"/>
  <c r="S65" i="28"/>
  <c r="T65" i="28"/>
  <c r="U65" i="28"/>
  <c r="O66" i="28"/>
  <c r="P66" i="28"/>
  <c r="R66" i="28"/>
  <c r="S66" i="28"/>
  <c r="T66" i="28"/>
  <c r="U66" i="28"/>
  <c r="O67" i="28"/>
  <c r="P67" i="28"/>
  <c r="R67" i="28"/>
  <c r="S67" i="28"/>
  <c r="T67" i="28"/>
  <c r="U67" i="28"/>
  <c r="P58" i="28"/>
  <c r="O48" i="28"/>
  <c r="P48" i="28"/>
  <c r="R48" i="28"/>
  <c r="S48" i="28"/>
  <c r="T48" i="28"/>
  <c r="U48" i="28"/>
  <c r="W48" i="28"/>
  <c r="O49" i="28"/>
  <c r="P49" i="28"/>
  <c r="R49" i="28"/>
  <c r="S49" i="28"/>
  <c r="T49" i="28"/>
  <c r="U49" i="28"/>
  <c r="W49" i="28"/>
  <c r="O50" i="28"/>
  <c r="P50" i="28"/>
  <c r="R50" i="28"/>
  <c r="S50" i="28"/>
  <c r="T50" i="28"/>
  <c r="U50" i="28"/>
  <c r="W50" i="28"/>
  <c r="O51" i="28"/>
  <c r="P51" i="28"/>
  <c r="R51" i="28"/>
  <c r="S51" i="28"/>
  <c r="T51" i="28"/>
  <c r="U51" i="28"/>
  <c r="W51" i="28"/>
  <c r="O52" i="28"/>
  <c r="P52" i="28"/>
  <c r="R52" i="28"/>
  <c r="S52" i="28"/>
  <c r="T52" i="28"/>
  <c r="U52" i="28"/>
  <c r="O53" i="28"/>
  <c r="P53" i="28"/>
  <c r="R53" i="28"/>
  <c r="S53" i="28"/>
  <c r="T53" i="28"/>
  <c r="U53" i="28"/>
  <c r="O54" i="28"/>
  <c r="P54" i="28"/>
  <c r="R54" i="28"/>
  <c r="S54" i="28"/>
  <c r="T54" i="28"/>
  <c r="U54" i="28"/>
  <c r="O55" i="28"/>
  <c r="P55" i="28"/>
  <c r="R55" i="28"/>
  <c r="S55" i="28"/>
  <c r="T55" i="28"/>
  <c r="U55" i="28"/>
  <c r="O56" i="28"/>
  <c r="P56" i="28"/>
  <c r="R56" i="28"/>
  <c r="S56" i="28"/>
  <c r="T56" i="28"/>
  <c r="U56" i="28"/>
  <c r="W56" i="28"/>
  <c r="P47" i="28"/>
  <c r="P46" i="28"/>
  <c r="P20" i="28"/>
  <c r="P21" i="28"/>
  <c r="P22" i="28"/>
  <c r="P23" i="28"/>
  <c r="P28" i="28"/>
  <c r="P19" i="28"/>
  <c r="P17" i="28"/>
  <c r="O9" i="28"/>
  <c r="P9" i="28"/>
  <c r="R9" i="28"/>
  <c r="S9" i="28"/>
  <c r="T9" i="28"/>
  <c r="U9" i="28"/>
  <c r="W9" i="28"/>
  <c r="O10" i="28"/>
  <c r="P10" i="28"/>
  <c r="R10" i="28"/>
  <c r="S10" i="28"/>
  <c r="T10" i="28"/>
  <c r="U10" i="28"/>
  <c r="W10" i="28"/>
  <c r="O11" i="28"/>
  <c r="P11" i="28"/>
  <c r="R11" i="28"/>
  <c r="S11" i="28"/>
  <c r="T11" i="28"/>
  <c r="U11" i="28"/>
  <c r="W11" i="28"/>
  <c r="O12" i="28"/>
  <c r="P12" i="28"/>
  <c r="R12" i="28"/>
  <c r="S12" i="28"/>
  <c r="T12" i="28"/>
  <c r="U12" i="28"/>
  <c r="W12" i="28"/>
  <c r="O13" i="28"/>
  <c r="P13" i="28"/>
  <c r="R13" i="28"/>
  <c r="S13" i="28"/>
  <c r="T13" i="28"/>
  <c r="U13" i="28"/>
  <c r="W13" i="28"/>
  <c r="O14" i="28"/>
  <c r="P14" i="28"/>
  <c r="R14" i="28"/>
  <c r="S14" i="28"/>
  <c r="T14" i="28"/>
  <c r="U14" i="28"/>
  <c r="O15" i="28"/>
  <c r="P15" i="28"/>
  <c r="R15" i="28"/>
  <c r="S15" i="28"/>
  <c r="T15" i="28"/>
  <c r="U15" i="28"/>
  <c r="O16" i="28"/>
  <c r="P16" i="28"/>
  <c r="R16" i="28"/>
  <c r="S16" i="28"/>
  <c r="T16" i="28"/>
  <c r="U16" i="28"/>
  <c r="P8" i="28"/>
  <c r="F67" i="30"/>
  <c r="I67" i="30"/>
  <c r="O42" i="30"/>
  <c r="P42" i="30"/>
  <c r="R42" i="30"/>
  <c r="S42" i="30"/>
  <c r="T42" i="30"/>
  <c r="U42" i="30"/>
  <c r="O43" i="30"/>
  <c r="P43" i="30"/>
  <c r="R43" i="30"/>
  <c r="S43" i="30"/>
  <c r="T43" i="30"/>
  <c r="U43" i="30"/>
  <c r="O44" i="30"/>
  <c r="P44" i="30"/>
  <c r="R44" i="30"/>
  <c r="S44" i="30"/>
  <c r="T44" i="30"/>
  <c r="U44" i="30"/>
  <c r="O50" i="30"/>
  <c r="P50" i="30"/>
  <c r="R50" i="30"/>
  <c r="S50" i="30"/>
  <c r="T50" i="30"/>
  <c r="U50" i="30"/>
  <c r="O51" i="30"/>
  <c r="P51" i="30"/>
  <c r="R51" i="30"/>
  <c r="S51" i="30"/>
  <c r="T51" i="30"/>
  <c r="U51" i="30"/>
  <c r="O52" i="30"/>
  <c r="P52" i="30"/>
  <c r="R52" i="30"/>
  <c r="S52" i="30"/>
  <c r="T52" i="30"/>
  <c r="U52" i="30"/>
  <c r="P47" i="30"/>
  <c r="P48" i="30"/>
  <c r="P49" i="30"/>
  <c r="P46" i="30"/>
  <c r="P39" i="30"/>
  <c r="P40" i="30"/>
  <c r="P41" i="30"/>
  <c r="P38" i="30"/>
  <c r="P7" i="30"/>
  <c r="R7" i="30"/>
  <c r="P8" i="30"/>
  <c r="R8" i="30"/>
  <c r="S8" i="30"/>
  <c r="P9" i="30"/>
  <c r="R9" i="30"/>
  <c r="S9" i="30"/>
  <c r="P10" i="30"/>
  <c r="R10" i="30"/>
  <c r="S10" i="30"/>
  <c r="P11" i="30"/>
  <c r="R11" i="30"/>
  <c r="S11" i="30"/>
  <c r="P14" i="30"/>
  <c r="R14" i="30"/>
  <c r="S14" i="30"/>
  <c r="P15" i="30"/>
  <c r="R15" i="30"/>
  <c r="P16" i="30"/>
  <c r="R16" i="30"/>
  <c r="S16" i="30"/>
  <c r="P17" i="30"/>
  <c r="R17" i="30"/>
  <c r="S17" i="30"/>
  <c r="P18" i="30"/>
  <c r="R18" i="30"/>
  <c r="S18" i="30"/>
  <c r="P19" i="30"/>
  <c r="R19" i="30"/>
  <c r="S19" i="30"/>
  <c r="P22" i="30"/>
  <c r="R22" i="30"/>
  <c r="S22" i="30"/>
  <c r="C25" i="30"/>
  <c r="D25" i="30"/>
  <c r="E25" i="30"/>
  <c r="F25" i="30"/>
  <c r="P25" i="30" s="1"/>
  <c r="H25" i="30"/>
  <c r="I25" i="30"/>
  <c r="J25" i="30"/>
  <c r="K25" i="30"/>
  <c r="C26" i="30"/>
  <c r="D26" i="30"/>
  <c r="E26" i="30"/>
  <c r="F26" i="30"/>
  <c r="H26" i="30"/>
  <c r="I26" i="30"/>
  <c r="J26" i="30"/>
  <c r="K26" i="30"/>
  <c r="C27" i="30"/>
  <c r="D27" i="30"/>
  <c r="E27" i="30"/>
  <c r="F27" i="30"/>
  <c r="P27" i="30" s="1"/>
  <c r="H27" i="30"/>
  <c r="I27" i="30"/>
  <c r="J27" i="30"/>
  <c r="K27" i="30"/>
  <c r="C28" i="30"/>
  <c r="D28" i="30"/>
  <c r="E28" i="30"/>
  <c r="F28" i="30"/>
  <c r="P28" i="30" s="1"/>
  <c r="H28" i="30"/>
  <c r="I28" i="30"/>
  <c r="J28" i="30"/>
  <c r="K28" i="30"/>
  <c r="C29" i="30"/>
  <c r="D29" i="30"/>
  <c r="E29" i="30"/>
  <c r="F29" i="30"/>
  <c r="P29" i="30" s="1"/>
  <c r="H29" i="30"/>
  <c r="I29" i="30"/>
  <c r="J29" i="30"/>
  <c r="K29" i="30"/>
  <c r="C30" i="30"/>
  <c r="D30" i="30"/>
  <c r="E30" i="30"/>
  <c r="F30" i="30"/>
  <c r="P30" i="30" s="1"/>
  <c r="H30" i="30"/>
  <c r="R30" i="30" s="1"/>
  <c r="I30" i="30"/>
  <c r="J30" i="30"/>
  <c r="K30" i="30"/>
  <c r="F24" i="30"/>
  <c r="P24" i="30" s="1"/>
  <c r="F54" i="30"/>
  <c r="H54" i="30"/>
  <c r="F55" i="30"/>
  <c r="H55" i="30"/>
  <c r="F56" i="30"/>
  <c r="H56" i="30"/>
  <c r="F57" i="30"/>
  <c r="H57" i="30"/>
  <c r="F58" i="30"/>
  <c r="H58" i="30"/>
  <c r="F59" i="30"/>
  <c r="H59" i="30"/>
  <c r="F60" i="30"/>
  <c r="H60" i="30"/>
  <c r="C55" i="30"/>
  <c r="D55" i="30"/>
  <c r="E55" i="30"/>
  <c r="I55" i="30"/>
  <c r="J55" i="30"/>
  <c r="K55" i="30"/>
  <c r="C56" i="30"/>
  <c r="D56" i="30"/>
  <c r="E56" i="30"/>
  <c r="I56" i="30"/>
  <c r="J56" i="30"/>
  <c r="K56" i="30"/>
  <c r="C57" i="30"/>
  <c r="D57" i="30"/>
  <c r="E57" i="30"/>
  <c r="I57" i="30"/>
  <c r="J57" i="30"/>
  <c r="K57" i="30"/>
  <c r="C58" i="30"/>
  <c r="D58" i="30"/>
  <c r="E58" i="30"/>
  <c r="I58" i="30"/>
  <c r="J58" i="30"/>
  <c r="K58" i="30"/>
  <c r="C59" i="30"/>
  <c r="D59" i="30"/>
  <c r="E59" i="30"/>
  <c r="I59" i="30"/>
  <c r="J59" i="30"/>
  <c r="K59" i="30"/>
  <c r="C60" i="30"/>
  <c r="D60" i="30"/>
  <c r="E60" i="30"/>
  <c r="I60" i="30"/>
  <c r="J60" i="30"/>
  <c r="K60" i="30"/>
  <c r="F53" i="30"/>
  <c r="F83" i="30" s="1"/>
  <c r="I54" i="30"/>
  <c r="F29" i="28"/>
  <c r="P7" i="28" s="1"/>
  <c r="F85" i="28"/>
  <c r="P57" i="28"/>
  <c r="F69" i="28"/>
  <c r="F70" i="28"/>
  <c r="F109" i="28" s="1"/>
  <c r="F71" i="28"/>
  <c r="F110" i="28" s="1"/>
  <c r="F72" i="28"/>
  <c r="F111" i="28" s="1"/>
  <c r="F73" i="28"/>
  <c r="F112" i="28" s="1"/>
  <c r="P75" i="28"/>
  <c r="P77" i="28"/>
  <c r="F78" i="28"/>
  <c r="J70" i="28"/>
  <c r="K70" i="28"/>
  <c r="J71" i="28"/>
  <c r="K71" i="28"/>
  <c r="J72" i="28"/>
  <c r="K72" i="28"/>
  <c r="J73" i="28"/>
  <c r="K73" i="28"/>
  <c r="J74" i="28"/>
  <c r="K74" i="28"/>
  <c r="J75" i="28"/>
  <c r="K75" i="28"/>
  <c r="J76" i="28"/>
  <c r="K76" i="28"/>
  <c r="J77" i="28"/>
  <c r="K77" i="28"/>
  <c r="J78" i="28"/>
  <c r="K78" i="28"/>
  <c r="D30" i="28"/>
  <c r="E30" i="28"/>
  <c r="F30" i="28"/>
  <c r="I30" i="28"/>
  <c r="J30" i="28"/>
  <c r="K30" i="28"/>
  <c r="D31" i="28"/>
  <c r="E31" i="28"/>
  <c r="F31" i="28"/>
  <c r="I31" i="28"/>
  <c r="J31" i="28"/>
  <c r="K31" i="28"/>
  <c r="D32" i="28"/>
  <c r="E32" i="28"/>
  <c r="F32" i="28"/>
  <c r="I32" i="28"/>
  <c r="J32" i="28"/>
  <c r="K32" i="28"/>
  <c r="D33" i="28"/>
  <c r="E33" i="28"/>
  <c r="F33" i="28"/>
  <c r="I33" i="28"/>
  <c r="J33" i="28"/>
  <c r="K33" i="28"/>
  <c r="D34" i="28"/>
  <c r="E34" i="28"/>
  <c r="F34" i="28"/>
  <c r="I34" i="28"/>
  <c r="J34" i="28"/>
  <c r="K34" i="28"/>
  <c r="D35" i="28"/>
  <c r="E35" i="28"/>
  <c r="F35" i="28"/>
  <c r="I35" i="28"/>
  <c r="I113" i="28" s="1"/>
  <c r="J35" i="28"/>
  <c r="K35" i="28"/>
  <c r="D36" i="28"/>
  <c r="E36" i="28"/>
  <c r="F36" i="28"/>
  <c r="I36" i="28"/>
  <c r="I114" i="28" s="1"/>
  <c r="J36" i="28"/>
  <c r="K36" i="28"/>
  <c r="D37" i="28"/>
  <c r="E37" i="28"/>
  <c r="F37" i="28"/>
  <c r="I37" i="28"/>
  <c r="I115" i="28" s="1"/>
  <c r="J37" i="28"/>
  <c r="K37" i="28"/>
  <c r="D38" i="28"/>
  <c r="E38" i="28"/>
  <c r="F38" i="28"/>
  <c r="I38" i="28"/>
  <c r="J38" i="28"/>
  <c r="K38" i="28"/>
  <c r="D39" i="28"/>
  <c r="E39" i="28"/>
  <c r="F39" i="28"/>
  <c r="I39" i="28"/>
  <c r="J39" i="28"/>
  <c r="K39" i="28"/>
  <c r="C31" i="28"/>
  <c r="C32" i="28"/>
  <c r="C33" i="28"/>
  <c r="C34" i="28"/>
  <c r="C35" i="28"/>
  <c r="C36" i="28"/>
  <c r="C37" i="28"/>
  <c r="C38" i="28"/>
  <c r="C39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R55" i="12"/>
  <c r="P56" i="12"/>
  <c r="R56" i="12"/>
  <c r="P57" i="12"/>
  <c r="R57" i="12"/>
  <c r="R58" i="12"/>
  <c r="P59" i="12"/>
  <c r="R59" i="12"/>
  <c r="P60" i="12"/>
  <c r="R60" i="12"/>
  <c r="R61" i="12"/>
  <c r="P62" i="12"/>
  <c r="R62" i="12"/>
  <c r="P63" i="12"/>
  <c r="R63" i="12"/>
  <c r="R64" i="12"/>
  <c r="P65" i="12"/>
  <c r="P66" i="12"/>
  <c r="R67" i="12"/>
  <c r="P68" i="12"/>
  <c r="R68" i="12"/>
  <c r="P69" i="12"/>
  <c r="R69" i="12"/>
  <c r="R70" i="12"/>
  <c r="P71" i="12"/>
  <c r="R71" i="12"/>
  <c r="P72" i="12"/>
  <c r="R72" i="12"/>
  <c r="R73" i="12"/>
  <c r="P74" i="12"/>
  <c r="R74" i="12"/>
  <c r="P75" i="12"/>
  <c r="R75" i="12"/>
  <c r="R76" i="12"/>
  <c r="P77" i="12"/>
  <c r="R77" i="12"/>
  <c r="P78" i="12"/>
  <c r="R78" i="12"/>
  <c r="R79" i="12"/>
  <c r="P80" i="12"/>
  <c r="R80" i="12"/>
  <c r="P81" i="12"/>
  <c r="R81" i="12"/>
  <c r="R82" i="12"/>
  <c r="P83" i="12"/>
  <c r="R83" i="12"/>
  <c r="P84" i="12"/>
  <c r="R84" i="12"/>
  <c r="R85" i="12"/>
  <c r="P86" i="12"/>
  <c r="R86" i="12"/>
  <c r="P87" i="12"/>
  <c r="R87" i="12"/>
  <c r="R88" i="12"/>
  <c r="P89" i="12"/>
  <c r="R89" i="12"/>
  <c r="P90" i="12"/>
  <c r="R90" i="12"/>
  <c r="R91" i="12"/>
  <c r="P92" i="12"/>
  <c r="R92" i="12"/>
  <c r="P93" i="12"/>
  <c r="R93" i="12"/>
  <c r="F47" i="12"/>
  <c r="F48" i="12"/>
  <c r="P8" i="12"/>
  <c r="P9" i="12"/>
  <c r="P11" i="12"/>
  <c r="P12" i="12"/>
  <c r="P14" i="12"/>
  <c r="P15" i="12"/>
  <c r="P17" i="12"/>
  <c r="P18" i="12"/>
  <c r="P20" i="12"/>
  <c r="P21" i="12"/>
  <c r="P23" i="12"/>
  <c r="P24" i="12"/>
  <c r="P26" i="12"/>
  <c r="P27" i="12"/>
  <c r="P29" i="12"/>
  <c r="P30" i="12"/>
  <c r="P32" i="12"/>
  <c r="P33" i="12"/>
  <c r="P35" i="12"/>
  <c r="P36" i="12"/>
  <c r="P38" i="12"/>
  <c r="P39" i="12"/>
  <c r="P41" i="12"/>
  <c r="P42" i="12"/>
  <c r="P44" i="12"/>
  <c r="P45" i="12"/>
  <c r="F94" i="12"/>
  <c r="P55" i="12" s="1"/>
  <c r="F95" i="12"/>
  <c r="F96" i="12"/>
  <c r="P96" i="12" s="1"/>
  <c r="P71" i="33" l="1"/>
  <c r="Q71" i="33"/>
  <c r="R71" i="33"/>
  <c r="K99" i="33"/>
  <c r="X23" i="33"/>
  <c r="R72" i="33"/>
  <c r="R70" i="33"/>
  <c r="R69" i="33"/>
  <c r="R68" i="33"/>
  <c r="R67" i="33"/>
  <c r="R66" i="33"/>
  <c r="R65" i="33"/>
  <c r="X20" i="33"/>
  <c r="X22" i="33"/>
  <c r="Q65" i="33"/>
  <c r="Q67" i="33"/>
  <c r="F99" i="33"/>
  <c r="Q66" i="33"/>
  <c r="Q69" i="33"/>
  <c r="Q64" i="33"/>
  <c r="Q70" i="33"/>
  <c r="Q72" i="33"/>
  <c r="Q68" i="33"/>
  <c r="R64" i="33"/>
  <c r="K88" i="30"/>
  <c r="K86" i="30"/>
  <c r="X42" i="30"/>
  <c r="J117" i="28"/>
  <c r="J113" i="28"/>
  <c r="J109" i="28"/>
  <c r="X89" i="47"/>
  <c r="X83" i="47"/>
  <c r="X13" i="47"/>
  <c r="X10" i="47"/>
  <c r="X33" i="47"/>
  <c r="X60" i="45"/>
  <c r="X65" i="45"/>
  <c r="X57" i="45"/>
  <c r="X7" i="46"/>
  <c r="R92" i="47"/>
  <c r="X68" i="47"/>
  <c r="X94" i="46"/>
  <c r="X46" i="46"/>
  <c r="X16" i="46"/>
  <c r="X10" i="46"/>
  <c r="X36" i="46"/>
  <c r="X68" i="45"/>
  <c r="X71" i="45"/>
  <c r="U92" i="45"/>
  <c r="X30" i="45"/>
  <c r="X24" i="45"/>
  <c r="X18" i="45"/>
  <c r="J99" i="33"/>
  <c r="X21" i="33"/>
  <c r="X24" i="33"/>
  <c r="X54" i="47"/>
  <c r="X27" i="47"/>
  <c r="X33" i="46"/>
  <c r="X80" i="45"/>
  <c r="M106" i="33"/>
  <c r="W70" i="33"/>
  <c r="H86" i="30"/>
  <c r="P23" i="30"/>
  <c r="K117" i="28"/>
  <c r="W37" i="28"/>
  <c r="K113" i="28"/>
  <c r="K109" i="28"/>
  <c r="P30" i="28"/>
  <c r="F107" i="28"/>
  <c r="X65" i="47"/>
  <c r="X63" i="47"/>
  <c r="X74" i="47"/>
  <c r="T45" i="47"/>
  <c r="R45" i="47"/>
  <c r="S92" i="46"/>
  <c r="X63" i="46"/>
  <c r="X54" i="46"/>
  <c r="X57" i="46"/>
  <c r="X93" i="46"/>
  <c r="X13" i="46"/>
  <c r="X27" i="46"/>
  <c r="M141" i="46"/>
  <c r="X36" i="45"/>
  <c r="X47" i="45"/>
  <c r="X42" i="45"/>
  <c r="R92" i="45"/>
  <c r="X16" i="33"/>
  <c r="X14" i="33"/>
  <c r="X13" i="33"/>
  <c r="K89" i="30"/>
  <c r="K87" i="30"/>
  <c r="K85" i="30"/>
  <c r="J89" i="30"/>
  <c r="J88" i="30"/>
  <c r="J87" i="30"/>
  <c r="J86" i="30"/>
  <c r="J85" i="30"/>
  <c r="I89" i="30"/>
  <c r="I88" i="30"/>
  <c r="I87" i="30"/>
  <c r="I86" i="30"/>
  <c r="I85" i="30"/>
  <c r="S7" i="30"/>
  <c r="I83" i="30"/>
  <c r="R29" i="30"/>
  <c r="H89" i="30"/>
  <c r="R28" i="30"/>
  <c r="H88" i="30"/>
  <c r="R27" i="30"/>
  <c r="H87" i="30"/>
  <c r="R25" i="30"/>
  <c r="H85" i="30"/>
  <c r="K112" i="28"/>
  <c r="J112" i="28"/>
  <c r="K115" i="28"/>
  <c r="K111" i="28"/>
  <c r="J115" i="28"/>
  <c r="J111" i="28"/>
  <c r="W36" i="28"/>
  <c r="K114" i="28"/>
  <c r="K110" i="28"/>
  <c r="J114" i="28"/>
  <c r="J110" i="28"/>
  <c r="M139" i="47"/>
  <c r="X60" i="47"/>
  <c r="X74" i="46"/>
  <c r="R92" i="46"/>
  <c r="R45" i="46"/>
  <c r="X18" i="46"/>
  <c r="X24" i="46"/>
  <c r="X47" i="46"/>
  <c r="M140" i="46"/>
  <c r="T45" i="45"/>
  <c r="M139" i="45"/>
  <c r="R45" i="45"/>
  <c r="U45" i="45"/>
  <c r="P69" i="28"/>
  <c r="F108" i="28"/>
  <c r="P78" i="28"/>
  <c r="F117" i="28"/>
  <c r="X80" i="47"/>
  <c r="X77" i="47"/>
  <c r="T92" i="47"/>
  <c r="U92" i="47"/>
  <c r="X94" i="47"/>
  <c r="X93" i="47"/>
  <c r="M141" i="47"/>
  <c r="M140" i="47"/>
  <c r="S92" i="47"/>
  <c r="X30" i="46"/>
  <c r="X77" i="46"/>
  <c r="S45" i="46"/>
  <c r="X27" i="45"/>
  <c r="X13" i="45"/>
  <c r="X10" i="45"/>
  <c r="M140" i="45"/>
  <c r="X7" i="45"/>
  <c r="X46" i="45"/>
  <c r="M141" i="45"/>
  <c r="M45" i="47"/>
  <c r="N93" i="46"/>
  <c r="P92" i="46"/>
  <c r="M45" i="46"/>
  <c r="M92" i="47"/>
  <c r="N92" i="47"/>
  <c r="U45" i="47"/>
  <c r="S45" i="47"/>
  <c r="P45" i="46"/>
  <c r="O92" i="46"/>
  <c r="O45" i="46"/>
  <c r="N45" i="46"/>
  <c r="U92" i="46"/>
  <c r="X89" i="46"/>
  <c r="T92" i="46"/>
  <c r="X65" i="46"/>
  <c r="U45" i="46"/>
  <c r="M139" i="46"/>
  <c r="T45" i="46"/>
  <c r="X71" i="46"/>
  <c r="N45" i="45"/>
  <c r="P45" i="45"/>
  <c r="X93" i="45"/>
  <c r="S45" i="45"/>
  <c r="O45" i="45"/>
  <c r="S92" i="45"/>
  <c r="X94" i="45"/>
  <c r="T92" i="45"/>
  <c r="M92" i="45"/>
  <c r="X86" i="45"/>
  <c r="P72" i="33"/>
  <c r="X11" i="33"/>
  <c r="S33" i="33"/>
  <c r="S29" i="33"/>
  <c r="S34" i="33"/>
  <c r="X44" i="30"/>
  <c r="S60" i="30"/>
  <c r="W34" i="28"/>
  <c r="X65" i="28"/>
  <c r="W75" i="28"/>
  <c r="P35" i="28"/>
  <c r="P37" i="28"/>
  <c r="X19" i="33"/>
  <c r="P69" i="33"/>
  <c r="X51" i="30"/>
  <c r="X67" i="28"/>
  <c r="X63" i="28"/>
  <c r="X64" i="28"/>
  <c r="X13" i="28"/>
  <c r="M96" i="28"/>
  <c r="X12" i="28"/>
  <c r="P39" i="28"/>
  <c r="P32" i="28"/>
  <c r="P36" i="28"/>
  <c r="X60" i="33"/>
  <c r="X59" i="33"/>
  <c r="X26" i="33"/>
  <c r="X50" i="30"/>
  <c r="R60" i="30"/>
  <c r="R59" i="30"/>
  <c r="X52" i="30"/>
  <c r="X43" i="30"/>
  <c r="S15" i="30"/>
  <c r="S30" i="30"/>
  <c r="S29" i="30"/>
  <c r="X66" i="28"/>
  <c r="X10" i="28"/>
  <c r="W74" i="28"/>
  <c r="R55" i="30"/>
  <c r="P95" i="12"/>
  <c r="S59" i="30"/>
  <c r="S55" i="30"/>
  <c r="R58" i="30"/>
  <c r="S56" i="30"/>
  <c r="P68" i="33"/>
  <c r="P58" i="30"/>
  <c r="P54" i="30"/>
  <c r="P64" i="33"/>
  <c r="P70" i="33"/>
  <c r="W76" i="28"/>
  <c r="R57" i="30"/>
  <c r="T34" i="33"/>
  <c r="T30" i="33"/>
  <c r="P70" i="28"/>
  <c r="S58" i="30"/>
  <c r="P55" i="30"/>
  <c r="P73" i="28"/>
  <c r="P57" i="30"/>
  <c r="W29" i="30"/>
  <c r="W28" i="30"/>
  <c r="X51" i="28"/>
  <c r="T72" i="33"/>
  <c r="T70" i="33"/>
  <c r="T69" i="33"/>
  <c r="T68" i="33"/>
  <c r="T67" i="33"/>
  <c r="M103" i="33"/>
  <c r="T66" i="33"/>
  <c r="T65" i="33"/>
  <c r="X9" i="33"/>
  <c r="U31" i="33"/>
  <c r="P67" i="33"/>
  <c r="P72" i="28"/>
  <c r="W58" i="30"/>
  <c r="S57" i="30"/>
  <c r="R56" i="30"/>
  <c r="W59" i="30"/>
  <c r="P65" i="33"/>
  <c r="P59" i="30"/>
  <c r="P71" i="28"/>
  <c r="P60" i="30"/>
  <c r="X49" i="28"/>
  <c r="W72" i="33"/>
  <c r="U70" i="33"/>
  <c r="W67" i="33"/>
  <c r="W66" i="33"/>
  <c r="U65" i="33"/>
  <c r="T33" i="33"/>
  <c r="T29" i="33"/>
  <c r="U34" i="33"/>
  <c r="U30" i="33"/>
  <c r="T31" i="33"/>
  <c r="U32" i="33"/>
  <c r="X12" i="33"/>
  <c r="T32" i="33"/>
  <c r="U33" i="33"/>
  <c r="P43" i="33"/>
  <c r="P53" i="33"/>
  <c r="P66" i="33"/>
  <c r="S30" i="33"/>
  <c r="P28" i="33"/>
  <c r="P36" i="33"/>
  <c r="R29" i="33"/>
  <c r="P32" i="33"/>
  <c r="P45" i="30"/>
  <c r="P37" i="30"/>
  <c r="P56" i="30"/>
  <c r="R26" i="30"/>
  <c r="P26" i="30"/>
  <c r="X55" i="28"/>
  <c r="X54" i="28"/>
  <c r="X53" i="28"/>
  <c r="X52" i="28"/>
  <c r="X16" i="28"/>
  <c r="X11" i="28"/>
  <c r="M89" i="28"/>
  <c r="M88" i="28"/>
  <c r="M87" i="28"/>
  <c r="M86" i="28"/>
  <c r="P68" i="28"/>
  <c r="P74" i="28"/>
  <c r="P38" i="28"/>
  <c r="P18" i="28"/>
  <c r="P29" i="28" s="1"/>
  <c r="P33" i="28"/>
  <c r="P31" i="28"/>
  <c r="P34" i="28"/>
  <c r="R94" i="12"/>
  <c r="P82" i="12"/>
  <c r="P70" i="12"/>
  <c r="P58" i="12"/>
  <c r="P85" i="12"/>
  <c r="P73" i="12"/>
  <c r="P61" i="12"/>
  <c r="F144" i="12"/>
  <c r="F143" i="12"/>
  <c r="P88" i="12"/>
  <c r="P76" i="12"/>
  <c r="P64" i="12"/>
  <c r="P91" i="12"/>
  <c r="P79" i="12"/>
  <c r="P67" i="12"/>
  <c r="W68" i="33"/>
  <c r="W69" i="33"/>
  <c r="U72" i="33"/>
  <c r="U69" i="33"/>
  <c r="U68" i="33"/>
  <c r="U67" i="33"/>
  <c r="U66" i="33"/>
  <c r="W65" i="33"/>
  <c r="S31" i="33"/>
  <c r="S32" i="33"/>
  <c r="M80" i="33"/>
  <c r="W33" i="33"/>
  <c r="W32" i="33"/>
  <c r="W31" i="33"/>
  <c r="W29" i="33"/>
  <c r="U29" i="33"/>
  <c r="X10" i="33"/>
  <c r="W57" i="30"/>
  <c r="W56" i="30"/>
  <c r="W55" i="30"/>
  <c r="M75" i="30"/>
  <c r="M71" i="30"/>
  <c r="M70" i="30"/>
  <c r="M69" i="30"/>
  <c r="M68" i="30"/>
  <c r="S28" i="30"/>
  <c r="S27" i="30"/>
  <c r="S26" i="30"/>
  <c r="M76" i="30"/>
  <c r="S25" i="30"/>
  <c r="X50" i="28"/>
  <c r="W73" i="28"/>
  <c r="X48" i="28"/>
  <c r="W72" i="28"/>
  <c r="W71" i="28"/>
  <c r="X56" i="28"/>
  <c r="W70" i="28"/>
  <c r="W78" i="28"/>
  <c r="W33" i="28"/>
  <c r="M97" i="28"/>
  <c r="X14" i="28"/>
  <c r="W32" i="28"/>
  <c r="W31" i="28"/>
  <c r="W35" i="28"/>
  <c r="X15" i="28"/>
  <c r="X9" i="28"/>
  <c r="X72" i="33" l="1"/>
  <c r="X45" i="45"/>
  <c r="X45" i="47"/>
  <c r="X92" i="45"/>
  <c r="X92" i="47"/>
  <c r="M87" i="30"/>
  <c r="M89" i="30"/>
  <c r="M115" i="28"/>
  <c r="M114" i="28"/>
  <c r="M85" i="30"/>
  <c r="M88" i="30"/>
  <c r="X92" i="46"/>
  <c r="X45" i="46"/>
  <c r="M99" i="33"/>
  <c r="X66" i="33"/>
  <c r="X31" i="33"/>
  <c r="P53" i="30"/>
  <c r="M109" i="28"/>
  <c r="X65" i="33"/>
  <c r="X67" i="33"/>
  <c r="X34" i="33"/>
  <c r="X33" i="33"/>
  <c r="M86" i="30"/>
  <c r="M113" i="28"/>
  <c r="M117" i="28"/>
  <c r="X68" i="33"/>
  <c r="X29" i="33"/>
  <c r="X30" i="33"/>
  <c r="M100" i="33"/>
  <c r="X70" i="33"/>
  <c r="M110" i="28"/>
  <c r="X69" i="33"/>
  <c r="M101" i="33"/>
  <c r="P94" i="12"/>
  <c r="M111" i="28"/>
  <c r="P63" i="33"/>
  <c r="M112" i="28"/>
  <c r="X32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P22" i="23" s="1"/>
  <c r="F45" i="23"/>
  <c r="P46" i="23" s="1"/>
  <c r="F31" i="23"/>
  <c r="P33" i="23" s="1"/>
  <c r="T29" i="23"/>
  <c r="F7" i="23"/>
  <c r="P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P36" i="22" s="1"/>
  <c r="F7" i="22"/>
  <c r="F45" i="22"/>
  <c r="F21" i="22"/>
  <c r="P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T5" i="22"/>
  <c r="F45" i="21"/>
  <c r="F21" i="21"/>
  <c r="P22" i="21" s="1"/>
  <c r="P23" i="23" l="1"/>
  <c r="P47" i="23"/>
  <c r="F24" i="22"/>
  <c r="P21" i="22" s="1"/>
  <c r="P16" i="23"/>
  <c r="F142" i="12"/>
  <c r="P10" i="12"/>
  <c r="P22" i="12"/>
  <c r="P34" i="12"/>
  <c r="P47" i="12"/>
  <c r="P37" i="12"/>
  <c r="P7" i="12"/>
  <c r="P19" i="12"/>
  <c r="P31" i="12"/>
  <c r="P43" i="12"/>
  <c r="P48" i="12"/>
  <c r="P13" i="12"/>
  <c r="P25" i="12"/>
  <c r="P16" i="12"/>
  <c r="P28" i="12"/>
  <c r="P40" i="12"/>
  <c r="P23" i="22"/>
  <c r="P34" i="22"/>
  <c r="P42" i="22"/>
  <c r="P15" i="22"/>
  <c r="F69" i="21"/>
  <c r="P39" i="23"/>
  <c r="P23" i="21"/>
  <c r="P46" i="21"/>
  <c r="P16" i="22"/>
  <c r="P43" i="22"/>
  <c r="P35" i="22"/>
  <c r="P17" i="23"/>
  <c r="P9" i="23"/>
  <c r="P40" i="23"/>
  <c r="F55" i="22"/>
  <c r="P14" i="22"/>
  <c r="P41" i="22"/>
  <c r="P33" i="22"/>
  <c r="F48" i="23"/>
  <c r="P31" i="23" s="1"/>
  <c r="P15" i="23"/>
  <c r="P38" i="23"/>
  <c r="P8" i="22"/>
  <c r="P13" i="22"/>
  <c r="P40" i="22"/>
  <c r="P46" i="22"/>
  <c r="F24" i="23"/>
  <c r="P21" i="23" s="1"/>
  <c r="P14" i="23"/>
  <c r="P32" i="23"/>
  <c r="P37" i="23"/>
  <c r="F55" i="23"/>
  <c r="F69" i="22"/>
  <c r="P20" i="22"/>
  <c r="P12" i="22"/>
  <c r="P39" i="22"/>
  <c r="P47" i="22"/>
  <c r="P8" i="23"/>
  <c r="P13" i="23"/>
  <c r="P44" i="23"/>
  <c r="P36" i="23"/>
  <c r="P19" i="22"/>
  <c r="P11" i="22"/>
  <c r="P38" i="22"/>
  <c r="P20" i="23"/>
  <c r="P12" i="23"/>
  <c r="P43" i="23"/>
  <c r="P35" i="23"/>
  <c r="F69" i="23"/>
  <c r="P47" i="21"/>
  <c r="P18" i="22"/>
  <c r="P10" i="22"/>
  <c r="P32" i="22"/>
  <c r="P37" i="22"/>
  <c r="P19" i="23"/>
  <c r="P11" i="23"/>
  <c r="P42" i="23"/>
  <c r="P34" i="23"/>
  <c r="P17" i="22"/>
  <c r="P9" i="22"/>
  <c r="P44" i="22"/>
  <c r="P18" i="23"/>
  <c r="P41" i="23"/>
  <c r="F48" i="22"/>
  <c r="P7" i="22"/>
  <c r="P24" i="22" s="1"/>
  <c r="F31" i="21"/>
  <c r="F48" i="21" s="1"/>
  <c r="F7" i="21"/>
  <c r="E25" i="20"/>
  <c r="E26" i="20"/>
  <c r="E25" i="19"/>
  <c r="E26" i="19"/>
  <c r="E25" i="36"/>
  <c r="E26" i="36"/>
  <c r="E18" i="36"/>
  <c r="O17" i="36" s="1"/>
  <c r="E9" i="36"/>
  <c r="O7" i="36" s="1"/>
  <c r="F72" i="22" l="1"/>
  <c r="P45" i="23"/>
  <c r="P7" i="23"/>
  <c r="P24" i="23" s="1"/>
  <c r="P46" i="12"/>
  <c r="O16" i="36"/>
  <c r="P45" i="21"/>
  <c r="F72" i="23"/>
  <c r="O18" i="36"/>
  <c r="P31" i="22"/>
  <c r="P33" i="21"/>
  <c r="P41" i="21"/>
  <c r="P34" i="21"/>
  <c r="P42" i="21"/>
  <c r="P35" i="21"/>
  <c r="P43" i="21"/>
  <c r="P38" i="21"/>
  <c r="P31" i="21"/>
  <c r="F55" i="21"/>
  <c r="P36" i="21"/>
  <c r="P44" i="21"/>
  <c r="P39" i="21"/>
  <c r="P37" i="21"/>
  <c r="P32" i="21"/>
  <c r="P40" i="21"/>
  <c r="O8" i="36"/>
  <c r="O9" i="36" s="1"/>
  <c r="E27" i="36"/>
  <c r="P16" i="21"/>
  <c r="P8" i="21"/>
  <c r="P9" i="21"/>
  <c r="P17" i="21"/>
  <c r="P14" i="21"/>
  <c r="P10" i="21"/>
  <c r="P18" i="21"/>
  <c r="P13" i="21"/>
  <c r="P11" i="21"/>
  <c r="P19" i="21"/>
  <c r="P12" i="21"/>
  <c r="P20" i="21"/>
  <c r="P15" i="21"/>
  <c r="F24" i="21"/>
  <c r="P45" i="22"/>
  <c r="E18" i="20"/>
  <c r="E9" i="20"/>
  <c r="E9" i="19"/>
  <c r="E18" i="19"/>
  <c r="J24" i="36"/>
  <c r="I24" i="36"/>
  <c r="S5" i="36"/>
  <c r="S6" i="36"/>
  <c r="T6" i="36"/>
  <c r="V7" i="36"/>
  <c r="V8" i="36"/>
  <c r="B9" i="36"/>
  <c r="L7" i="36" s="1"/>
  <c r="C9" i="36"/>
  <c r="M7" i="36" s="1"/>
  <c r="D9" i="36"/>
  <c r="N7" i="36" s="1"/>
  <c r="I9" i="36"/>
  <c r="J9" i="36"/>
  <c r="V12" i="36"/>
  <c r="A14" i="36"/>
  <c r="I14" i="36"/>
  <c r="S14" i="36"/>
  <c r="I15" i="36"/>
  <c r="J15" i="36"/>
  <c r="S15" i="36"/>
  <c r="T15" i="36"/>
  <c r="M16" i="36"/>
  <c r="V16" i="36"/>
  <c r="M17" i="36"/>
  <c r="V17" i="36"/>
  <c r="B18" i="36"/>
  <c r="L17" i="36" s="1"/>
  <c r="D18" i="36"/>
  <c r="N16" i="36" s="1"/>
  <c r="G18" i="36"/>
  <c r="H18" i="36"/>
  <c r="I18" i="36"/>
  <c r="S16" i="36" s="1"/>
  <c r="J18" i="36"/>
  <c r="L21" i="36"/>
  <c r="A23" i="36"/>
  <c r="I23" i="36"/>
  <c r="B25" i="36"/>
  <c r="C25" i="36"/>
  <c r="D25" i="36"/>
  <c r="I25" i="36"/>
  <c r="J25" i="36"/>
  <c r="B26" i="36"/>
  <c r="C26" i="36"/>
  <c r="D26" i="36"/>
  <c r="I26" i="36"/>
  <c r="J26" i="36"/>
  <c r="Q17" i="36" l="1"/>
  <c r="Q16" i="36"/>
  <c r="Q18" i="36" s="1"/>
  <c r="G27" i="36"/>
  <c r="R16" i="36"/>
  <c r="R17" i="36"/>
  <c r="H27" i="36"/>
  <c r="S7" i="36"/>
  <c r="S8" i="36"/>
  <c r="S9" i="36" s="1"/>
  <c r="T7" i="36"/>
  <c r="T8" i="36"/>
  <c r="B27" i="36"/>
  <c r="L26" i="36"/>
  <c r="P7" i="21"/>
  <c r="P21" i="21"/>
  <c r="P24" i="21" s="1"/>
  <c r="P48" i="22"/>
  <c r="E27" i="20"/>
  <c r="O16" i="20"/>
  <c r="O17" i="20"/>
  <c r="O7" i="20"/>
  <c r="O8" i="20"/>
  <c r="F72" i="21"/>
  <c r="O16" i="19"/>
  <c r="O17" i="19"/>
  <c r="O7" i="19"/>
  <c r="O8" i="19"/>
  <c r="E27" i="19"/>
  <c r="L25" i="36"/>
  <c r="M18" i="36"/>
  <c r="C27" i="36"/>
  <c r="L16" i="36"/>
  <c r="L18" i="36" s="1"/>
  <c r="I27" i="36"/>
  <c r="V18" i="36"/>
  <c r="V9" i="36"/>
  <c r="D27" i="36"/>
  <c r="N8" i="36"/>
  <c r="N9" i="36" s="1"/>
  <c r="T17" i="36"/>
  <c r="S17" i="36"/>
  <c r="S18" i="36" s="1"/>
  <c r="T16" i="36"/>
  <c r="M8" i="36"/>
  <c r="M9" i="36" s="1"/>
  <c r="L8" i="36"/>
  <c r="L9" i="36" s="1"/>
  <c r="J27" i="36"/>
  <c r="N17" i="36"/>
  <c r="N18" i="36" s="1"/>
  <c r="W8" i="36" l="1"/>
  <c r="R18" i="36"/>
  <c r="O9" i="20"/>
  <c r="O18" i="19"/>
  <c r="O18" i="20"/>
  <c r="O9" i="19"/>
  <c r="L27" i="36"/>
  <c r="W7" i="36"/>
  <c r="T9" i="36"/>
  <c r="W9" i="36" s="1"/>
  <c r="T18" i="36"/>
  <c r="W18" i="36" s="1"/>
  <c r="W16" i="36"/>
  <c r="W17" i="36"/>
  <c r="J18" i="20"/>
  <c r="I18" i="20"/>
  <c r="J9" i="20"/>
  <c r="I9" i="20"/>
  <c r="G18" i="19"/>
  <c r="H18" i="19"/>
  <c r="I18" i="19"/>
  <c r="J18" i="19"/>
  <c r="G9" i="19"/>
  <c r="H9" i="19"/>
  <c r="H29" i="28"/>
  <c r="H107" i="28" s="1"/>
  <c r="I29" i="28"/>
  <c r="I107" i="28" s="1"/>
  <c r="R47" i="30"/>
  <c r="R48" i="30"/>
  <c r="R49" i="30"/>
  <c r="R46" i="30"/>
  <c r="R39" i="30"/>
  <c r="R40" i="30"/>
  <c r="R41" i="30"/>
  <c r="R38" i="30"/>
  <c r="R58" i="28"/>
  <c r="R47" i="28"/>
  <c r="R20" i="28"/>
  <c r="R21" i="28"/>
  <c r="R22" i="28"/>
  <c r="R23" i="28"/>
  <c r="R28" i="28"/>
  <c r="R19" i="28"/>
  <c r="R17" i="28"/>
  <c r="R8" i="28"/>
  <c r="Q16" i="19" l="1"/>
  <c r="Q17" i="19"/>
  <c r="G27" i="19"/>
  <c r="R33" i="28"/>
  <c r="R35" i="28"/>
  <c r="R37" i="28"/>
  <c r="R36" i="28"/>
  <c r="R38" i="28"/>
  <c r="R31" i="28"/>
  <c r="R34" i="28"/>
  <c r="R32" i="28"/>
  <c r="S36" i="28"/>
  <c r="S34" i="28"/>
  <c r="S32" i="28"/>
  <c r="S38" i="28"/>
  <c r="S35" i="28"/>
  <c r="S31" i="28"/>
  <c r="S37" i="28"/>
  <c r="S33" i="28"/>
  <c r="H79" i="33"/>
  <c r="I79" i="33"/>
  <c r="H69" i="28"/>
  <c r="H108" i="28" s="1"/>
  <c r="H70" i="28"/>
  <c r="H109" i="28" s="1"/>
  <c r="H71" i="28"/>
  <c r="H110" i="28" s="1"/>
  <c r="H72" i="28"/>
  <c r="H111" i="28" s="1"/>
  <c r="H73" i="28"/>
  <c r="H112" i="28" s="1"/>
  <c r="H78" i="28"/>
  <c r="H117" i="28" s="1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E94" i="12"/>
  <c r="H95" i="12"/>
  <c r="R95" i="12" s="1"/>
  <c r="H96" i="12"/>
  <c r="R96" i="12" s="1"/>
  <c r="H47" i="12"/>
  <c r="I47" i="12"/>
  <c r="H48" i="12"/>
  <c r="I48" i="12"/>
  <c r="H46" i="12"/>
  <c r="I46" i="12"/>
  <c r="H45" i="22"/>
  <c r="H45" i="21"/>
  <c r="R47" i="21" s="1"/>
  <c r="H21" i="21"/>
  <c r="H31" i="21"/>
  <c r="R36" i="21" s="1"/>
  <c r="H7" i="21"/>
  <c r="I7" i="21"/>
  <c r="R48" i="12" l="1"/>
  <c r="R47" i="12"/>
  <c r="R22" i="21"/>
  <c r="H69" i="21"/>
  <c r="R23" i="21"/>
  <c r="S8" i="21"/>
  <c r="S9" i="21"/>
  <c r="S13" i="21"/>
  <c r="S17" i="21"/>
  <c r="S10" i="21"/>
  <c r="S14" i="21"/>
  <c r="S18" i="21"/>
  <c r="S20" i="21"/>
  <c r="S16" i="21"/>
  <c r="S11" i="21"/>
  <c r="S15" i="21"/>
  <c r="S19" i="21"/>
  <c r="S12" i="21"/>
  <c r="R8" i="21"/>
  <c r="H55" i="21"/>
  <c r="R9" i="21"/>
  <c r="R13" i="21"/>
  <c r="R17" i="21"/>
  <c r="R14" i="21"/>
  <c r="R18" i="21"/>
  <c r="R10" i="21"/>
  <c r="R12" i="21"/>
  <c r="R11" i="21"/>
  <c r="R15" i="21"/>
  <c r="R19" i="21"/>
  <c r="R20" i="21"/>
  <c r="R16" i="21"/>
  <c r="R10" i="12"/>
  <c r="R19" i="12"/>
  <c r="R31" i="12"/>
  <c r="R43" i="12"/>
  <c r="R7" i="12"/>
  <c r="R28" i="12"/>
  <c r="R40" i="12"/>
  <c r="R16" i="12"/>
  <c r="R25" i="12"/>
  <c r="R37" i="12"/>
  <c r="R13" i="12"/>
  <c r="R22" i="12"/>
  <c r="R34" i="12"/>
  <c r="Q18" i="19"/>
  <c r="R70" i="28"/>
  <c r="R78" i="28"/>
  <c r="R77" i="28"/>
  <c r="R72" i="28"/>
  <c r="R75" i="28"/>
  <c r="R71" i="28"/>
  <c r="R74" i="28"/>
  <c r="R76" i="28"/>
  <c r="R73" i="28"/>
  <c r="H144" i="12"/>
  <c r="H143" i="12"/>
  <c r="H142" i="12"/>
  <c r="R69" i="28"/>
  <c r="R30" i="28"/>
  <c r="R43" i="21"/>
  <c r="R35" i="21"/>
  <c r="R28" i="33"/>
  <c r="R7" i="33"/>
  <c r="R36" i="33"/>
  <c r="R57" i="28"/>
  <c r="R46" i="28"/>
  <c r="R18" i="28"/>
  <c r="R7" i="28"/>
  <c r="R39" i="28"/>
  <c r="R47" i="22"/>
  <c r="R46" i="22"/>
  <c r="R46" i="21"/>
  <c r="R42" i="21"/>
  <c r="R34" i="21"/>
  <c r="R41" i="21"/>
  <c r="R33" i="21"/>
  <c r="R40" i="21"/>
  <c r="R39" i="21"/>
  <c r="H48" i="21"/>
  <c r="R31" i="21" s="1"/>
  <c r="R38" i="21"/>
  <c r="R32" i="21"/>
  <c r="R37" i="21"/>
  <c r="R44" i="21"/>
  <c r="H24" i="21"/>
  <c r="R7" i="21" s="1"/>
  <c r="H63" i="33"/>
  <c r="R45" i="30"/>
  <c r="H24" i="30"/>
  <c r="H84" i="30" s="1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J53" i="23"/>
  <c r="H31" i="23"/>
  <c r="H45" i="23"/>
  <c r="H7" i="23"/>
  <c r="H21" i="23"/>
  <c r="H21" i="22"/>
  <c r="H69" i="22" s="1"/>
  <c r="H7" i="22"/>
  <c r="H31" i="22"/>
  <c r="H25" i="20"/>
  <c r="H26" i="20"/>
  <c r="H25" i="19"/>
  <c r="H26" i="19"/>
  <c r="G18" i="20"/>
  <c r="G9" i="20"/>
  <c r="R53" i="33" l="1"/>
  <c r="R43" i="33"/>
  <c r="H99" i="33"/>
  <c r="H55" i="22"/>
  <c r="R21" i="21"/>
  <c r="R24" i="21" s="1"/>
  <c r="H72" i="21"/>
  <c r="R46" i="12"/>
  <c r="Q16" i="20"/>
  <c r="Q17" i="20"/>
  <c r="Q7" i="20"/>
  <c r="G27" i="20"/>
  <c r="R27" i="33"/>
  <c r="R29" i="28"/>
  <c r="R54" i="30"/>
  <c r="Q8" i="19"/>
  <c r="R68" i="28"/>
  <c r="R47" i="23"/>
  <c r="R46" i="23"/>
  <c r="R33" i="23"/>
  <c r="R41" i="23"/>
  <c r="R34" i="23"/>
  <c r="R42" i="23"/>
  <c r="R35" i="23"/>
  <c r="R43" i="23"/>
  <c r="R36" i="23"/>
  <c r="R44" i="23"/>
  <c r="R37" i="23"/>
  <c r="R32" i="23"/>
  <c r="R38" i="23"/>
  <c r="R40" i="23"/>
  <c r="R39" i="23"/>
  <c r="R22" i="23"/>
  <c r="R23" i="23"/>
  <c r="R16" i="23"/>
  <c r="H24" i="23"/>
  <c r="R21" i="23" s="1"/>
  <c r="R9" i="23"/>
  <c r="R17" i="23"/>
  <c r="R10" i="23"/>
  <c r="R18" i="23"/>
  <c r="R11" i="23"/>
  <c r="R19" i="23"/>
  <c r="R12" i="23"/>
  <c r="R20" i="23"/>
  <c r="R13" i="23"/>
  <c r="R8" i="23"/>
  <c r="R15" i="23"/>
  <c r="R14" i="23"/>
  <c r="H55" i="23"/>
  <c r="H48" i="22"/>
  <c r="R45" i="22" s="1"/>
  <c r="R33" i="22"/>
  <c r="R41" i="22"/>
  <c r="R43" i="22"/>
  <c r="R37" i="22"/>
  <c r="R34" i="22"/>
  <c r="R42" i="22"/>
  <c r="R35" i="22"/>
  <c r="R44" i="22"/>
  <c r="R32" i="22"/>
  <c r="R38" i="22"/>
  <c r="R36" i="22"/>
  <c r="R39" i="22"/>
  <c r="R40" i="22"/>
  <c r="R23" i="22"/>
  <c r="R22" i="22"/>
  <c r="R12" i="22"/>
  <c r="R20" i="22"/>
  <c r="R13" i="22"/>
  <c r="R8" i="22"/>
  <c r="R14" i="22"/>
  <c r="R11" i="22"/>
  <c r="R15" i="22"/>
  <c r="H24" i="22"/>
  <c r="R16" i="22"/>
  <c r="R9" i="22"/>
  <c r="R17" i="22"/>
  <c r="R10" i="22"/>
  <c r="R18" i="22"/>
  <c r="R19" i="22"/>
  <c r="R45" i="21"/>
  <c r="R48" i="21" s="1"/>
  <c r="Q8" i="20"/>
  <c r="Q7" i="19"/>
  <c r="R37" i="30"/>
  <c r="R24" i="30"/>
  <c r="H69" i="23"/>
  <c r="H48" i="23"/>
  <c r="T6" i="19"/>
  <c r="S6" i="19"/>
  <c r="R63" i="33" l="1"/>
  <c r="Q9" i="20"/>
  <c r="R21" i="22"/>
  <c r="H72" i="22"/>
  <c r="Q18" i="20"/>
  <c r="R31" i="22"/>
  <c r="R48" i="22" s="1"/>
  <c r="R7" i="23"/>
  <c r="R24" i="23" s="1"/>
  <c r="R23" i="30"/>
  <c r="Q9" i="19"/>
  <c r="H72" i="23"/>
  <c r="R45" i="23"/>
  <c r="R31" i="23"/>
  <c r="R7" i="22"/>
  <c r="R53" i="30"/>
  <c r="K29" i="28"/>
  <c r="J29" i="28"/>
  <c r="E68" i="28"/>
  <c r="E69" i="28"/>
  <c r="E108" i="28" s="1"/>
  <c r="I69" i="28"/>
  <c r="I108" i="28" s="1"/>
  <c r="E70" i="28"/>
  <c r="E109" i="28" s="1"/>
  <c r="I70" i="28"/>
  <c r="I109" i="28" s="1"/>
  <c r="E71" i="28"/>
  <c r="E110" i="28" s="1"/>
  <c r="I71" i="28"/>
  <c r="I110" i="28" s="1"/>
  <c r="E72" i="28"/>
  <c r="E111" i="28" s="1"/>
  <c r="I72" i="28"/>
  <c r="I111" i="28" s="1"/>
  <c r="E73" i="28"/>
  <c r="E112" i="28" s="1"/>
  <c r="I73" i="28"/>
  <c r="I112" i="28" s="1"/>
  <c r="E78" i="28"/>
  <c r="E117" i="28" s="1"/>
  <c r="I78" i="28"/>
  <c r="I117" i="28" s="1"/>
  <c r="R24" i="22" l="1"/>
  <c r="O77" i="28"/>
  <c r="O75" i="28"/>
  <c r="O76" i="28"/>
  <c r="O74" i="28"/>
  <c r="O72" i="28"/>
  <c r="O73" i="28"/>
  <c r="O71" i="28"/>
  <c r="O78" i="28"/>
  <c r="O70" i="28"/>
  <c r="S75" i="28"/>
  <c r="S70" i="28"/>
  <c r="S73" i="28"/>
  <c r="S78" i="28"/>
  <c r="S72" i="28"/>
  <c r="S74" i="28"/>
  <c r="S76" i="28"/>
  <c r="S77" i="28"/>
  <c r="S71" i="28"/>
  <c r="T35" i="28"/>
  <c r="T38" i="28"/>
  <c r="T33" i="28"/>
  <c r="T36" i="28"/>
  <c r="T31" i="28"/>
  <c r="T37" i="28"/>
  <c r="T34" i="28"/>
  <c r="T32" i="28"/>
  <c r="U35" i="28"/>
  <c r="U31" i="28"/>
  <c r="U36" i="28"/>
  <c r="U38" i="28"/>
  <c r="U34" i="28"/>
  <c r="U32" i="28"/>
  <c r="U37" i="28"/>
  <c r="U33" i="28"/>
  <c r="R48" i="23"/>
  <c r="J77" i="33"/>
  <c r="T41" i="33"/>
  <c r="J41" i="33"/>
  <c r="T5" i="33"/>
  <c r="J65" i="30"/>
  <c r="T35" i="30"/>
  <c r="J35" i="30"/>
  <c r="J83" i="28"/>
  <c r="T44" i="28"/>
  <c r="J44" i="28"/>
  <c r="T5" i="28"/>
  <c r="T53" i="12"/>
  <c r="J53" i="12"/>
  <c r="T5" i="12"/>
  <c r="J29" i="23"/>
  <c r="T5" i="23"/>
  <c r="T29" i="22"/>
  <c r="J29" i="22"/>
  <c r="J53" i="21"/>
  <c r="T29" i="21"/>
  <c r="J29" i="21"/>
  <c r="T5" i="21"/>
  <c r="I23" i="20"/>
  <c r="S14" i="20"/>
  <c r="I14" i="20"/>
  <c r="S5" i="20"/>
  <c r="I23" i="19"/>
  <c r="S14" i="19"/>
  <c r="S5" i="19"/>
  <c r="I14" i="19"/>
  <c r="X38" i="28" l="1"/>
  <c r="X35" i="28"/>
  <c r="X32" i="28"/>
  <c r="X36" i="28"/>
  <c r="X31" i="28"/>
  <c r="X33" i="28"/>
  <c r="X34" i="28"/>
  <c r="X37" i="28"/>
  <c r="U17" i="33"/>
  <c r="T7" i="33"/>
  <c r="J79" i="33"/>
  <c r="E79" i="33"/>
  <c r="I64" i="33"/>
  <c r="E64" i="33"/>
  <c r="D64" i="33"/>
  <c r="C64" i="33"/>
  <c r="I63" i="33"/>
  <c r="E63" i="33"/>
  <c r="O71" i="33" s="1"/>
  <c r="W62" i="33"/>
  <c r="W58" i="33"/>
  <c r="W57" i="33"/>
  <c r="W55" i="33"/>
  <c r="W54" i="33"/>
  <c r="U54" i="33"/>
  <c r="T54" i="33"/>
  <c r="S54" i="33"/>
  <c r="O54" i="33"/>
  <c r="W53" i="33"/>
  <c r="W52" i="33"/>
  <c r="U52" i="33"/>
  <c r="T52" i="33"/>
  <c r="S52" i="33"/>
  <c r="O52" i="33"/>
  <c r="U50" i="33"/>
  <c r="T50" i="33"/>
  <c r="S50" i="33"/>
  <c r="O50" i="33"/>
  <c r="W48" i="33"/>
  <c r="U48" i="33"/>
  <c r="T48" i="33"/>
  <c r="S48" i="33"/>
  <c r="O48" i="33"/>
  <c r="W47" i="33"/>
  <c r="U47" i="33"/>
  <c r="T47" i="33"/>
  <c r="S47" i="33"/>
  <c r="O47" i="33"/>
  <c r="W46" i="33"/>
  <c r="U46" i="33"/>
  <c r="T46" i="33"/>
  <c r="S46" i="33"/>
  <c r="O46" i="33"/>
  <c r="W45" i="33"/>
  <c r="U45" i="33"/>
  <c r="T45" i="33"/>
  <c r="S45" i="33"/>
  <c r="O45" i="33"/>
  <c r="W44" i="33"/>
  <c r="U44" i="33"/>
  <c r="T44" i="33"/>
  <c r="S44" i="33"/>
  <c r="O44" i="33"/>
  <c r="W43" i="33"/>
  <c r="U36" i="33"/>
  <c r="T28" i="33"/>
  <c r="E28" i="33"/>
  <c r="D28" i="33"/>
  <c r="C28" i="33"/>
  <c r="E27" i="33"/>
  <c r="W18" i="33"/>
  <c r="U18" i="33"/>
  <c r="T18" i="33"/>
  <c r="O18" i="33"/>
  <c r="W17" i="33"/>
  <c r="O8" i="33"/>
  <c r="W7" i="33"/>
  <c r="J67" i="30"/>
  <c r="K67" i="30"/>
  <c r="W38" i="30"/>
  <c r="W39" i="30"/>
  <c r="W40" i="30"/>
  <c r="W41" i="30"/>
  <c r="W45" i="30"/>
  <c r="W46" i="30"/>
  <c r="W37" i="30"/>
  <c r="T47" i="30"/>
  <c r="U47" i="30"/>
  <c r="T48" i="30"/>
  <c r="U48" i="30"/>
  <c r="T49" i="30"/>
  <c r="U49" i="30"/>
  <c r="U46" i="30"/>
  <c r="T46" i="30"/>
  <c r="T39" i="30"/>
  <c r="U39" i="30"/>
  <c r="T40" i="30"/>
  <c r="U40" i="30"/>
  <c r="T41" i="30"/>
  <c r="U41" i="30"/>
  <c r="U38" i="30"/>
  <c r="T38" i="30"/>
  <c r="J54" i="30"/>
  <c r="K54" i="30"/>
  <c r="E53" i="30"/>
  <c r="W8" i="30"/>
  <c r="W9" i="30"/>
  <c r="W10" i="30"/>
  <c r="W11" i="30"/>
  <c r="W15" i="30"/>
  <c r="W16" i="30"/>
  <c r="W18" i="30"/>
  <c r="W19" i="30"/>
  <c r="W7" i="30"/>
  <c r="T17" i="30"/>
  <c r="U17" i="30"/>
  <c r="T18" i="30"/>
  <c r="U18" i="30"/>
  <c r="T19" i="30"/>
  <c r="U19" i="30"/>
  <c r="T22" i="30"/>
  <c r="U22" i="30"/>
  <c r="U16" i="30"/>
  <c r="T16" i="30"/>
  <c r="T9" i="30"/>
  <c r="U9" i="30"/>
  <c r="T10" i="30"/>
  <c r="U10" i="30"/>
  <c r="T11" i="30"/>
  <c r="U11" i="30"/>
  <c r="T14" i="30"/>
  <c r="U14" i="30"/>
  <c r="U8" i="30"/>
  <c r="T8" i="30"/>
  <c r="J24" i="30"/>
  <c r="K24" i="30"/>
  <c r="J23" i="30"/>
  <c r="J83" i="30" s="1"/>
  <c r="K23" i="30"/>
  <c r="K83" i="30" s="1"/>
  <c r="J85" i="28"/>
  <c r="K85" i="28"/>
  <c r="U58" i="28"/>
  <c r="T58" i="28"/>
  <c r="U47" i="28"/>
  <c r="T47" i="28"/>
  <c r="W47" i="28"/>
  <c r="W57" i="28"/>
  <c r="W58" i="28"/>
  <c r="W59" i="28"/>
  <c r="W61" i="28"/>
  <c r="W62" i="28"/>
  <c r="W46" i="28"/>
  <c r="J69" i="28"/>
  <c r="J108" i="28" s="1"/>
  <c r="K69" i="28"/>
  <c r="K108" i="28" s="1"/>
  <c r="K68" i="28"/>
  <c r="K107" i="28" s="1"/>
  <c r="J68" i="28"/>
  <c r="J107" i="28" s="1"/>
  <c r="W8" i="28"/>
  <c r="W18" i="28"/>
  <c r="W19" i="28"/>
  <c r="W20" i="28"/>
  <c r="W22" i="28"/>
  <c r="W23" i="28"/>
  <c r="W28" i="28"/>
  <c r="W29" i="28"/>
  <c r="W7" i="28"/>
  <c r="T20" i="28"/>
  <c r="U20" i="28"/>
  <c r="T21" i="28"/>
  <c r="U21" i="28"/>
  <c r="T22" i="28"/>
  <c r="U22" i="28"/>
  <c r="T23" i="28"/>
  <c r="U23" i="28"/>
  <c r="T28" i="28"/>
  <c r="U28" i="28"/>
  <c r="U19" i="28"/>
  <c r="T19" i="28"/>
  <c r="T17" i="28"/>
  <c r="U17" i="28"/>
  <c r="U8" i="28"/>
  <c r="T8" i="28"/>
  <c r="U18" i="28"/>
  <c r="U7" i="28"/>
  <c r="T18" i="28"/>
  <c r="T7" i="28"/>
  <c r="T30" i="28"/>
  <c r="W56" i="12"/>
  <c r="W57" i="12"/>
  <c r="W58" i="12"/>
  <c r="W59" i="12"/>
  <c r="W60" i="12"/>
  <c r="W61" i="12"/>
  <c r="W62" i="12"/>
  <c r="W63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C104" i="12"/>
  <c r="D104" i="12"/>
  <c r="E104" i="12"/>
  <c r="J104" i="12"/>
  <c r="K104" i="12"/>
  <c r="C105" i="12"/>
  <c r="D105" i="12"/>
  <c r="E105" i="12"/>
  <c r="J105" i="12"/>
  <c r="K105" i="12"/>
  <c r="C106" i="12"/>
  <c r="D106" i="12"/>
  <c r="E106" i="12"/>
  <c r="J106" i="12"/>
  <c r="K106" i="12"/>
  <c r="C107" i="12"/>
  <c r="D107" i="12"/>
  <c r="E107" i="12"/>
  <c r="J107" i="12"/>
  <c r="K107" i="12"/>
  <c r="C108" i="12"/>
  <c r="D108" i="12"/>
  <c r="E108" i="12"/>
  <c r="J108" i="12"/>
  <c r="K108" i="12"/>
  <c r="C109" i="12"/>
  <c r="D109" i="12"/>
  <c r="E109" i="12"/>
  <c r="J109" i="12"/>
  <c r="K109" i="12"/>
  <c r="C110" i="12"/>
  <c r="D110" i="12"/>
  <c r="E110" i="12"/>
  <c r="J110" i="12"/>
  <c r="K110" i="12"/>
  <c r="C111" i="12"/>
  <c r="D111" i="12"/>
  <c r="E111" i="12"/>
  <c r="J111" i="12"/>
  <c r="K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J115" i="12"/>
  <c r="K115" i="12"/>
  <c r="C116" i="12"/>
  <c r="D116" i="12"/>
  <c r="E116" i="12"/>
  <c r="J116" i="12"/>
  <c r="K116" i="12"/>
  <c r="C117" i="12"/>
  <c r="D117" i="12"/>
  <c r="E117" i="12"/>
  <c r="J117" i="12"/>
  <c r="K117" i="12"/>
  <c r="C118" i="12"/>
  <c r="D118" i="12"/>
  <c r="E118" i="12"/>
  <c r="J118" i="12"/>
  <c r="K118" i="12"/>
  <c r="C119" i="12"/>
  <c r="D119" i="12"/>
  <c r="E119" i="12"/>
  <c r="J119" i="12"/>
  <c r="K119" i="12"/>
  <c r="C120" i="12"/>
  <c r="D120" i="12"/>
  <c r="E120" i="12"/>
  <c r="J120" i="12"/>
  <c r="K120" i="12"/>
  <c r="C121" i="12"/>
  <c r="D121" i="12"/>
  <c r="E121" i="12"/>
  <c r="J121" i="12"/>
  <c r="K121" i="12"/>
  <c r="C122" i="12"/>
  <c r="D122" i="12"/>
  <c r="E122" i="12"/>
  <c r="J122" i="12"/>
  <c r="K122" i="12"/>
  <c r="C123" i="12"/>
  <c r="D123" i="12"/>
  <c r="E123" i="12"/>
  <c r="J123" i="12"/>
  <c r="K123" i="12"/>
  <c r="C124" i="12"/>
  <c r="D124" i="12"/>
  <c r="E124" i="12"/>
  <c r="J124" i="12"/>
  <c r="K124" i="12"/>
  <c r="C125" i="12"/>
  <c r="D125" i="12"/>
  <c r="E125" i="12"/>
  <c r="J125" i="12"/>
  <c r="K125" i="12"/>
  <c r="C126" i="12"/>
  <c r="D126" i="12"/>
  <c r="E126" i="12"/>
  <c r="J126" i="12"/>
  <c r="K126" i="12"/>
  <c r="C127" i="12"/>
  <c r="D127" i="12"/>
  <c r="E127" i="12"/>
  <c r="J127" i="12"/>
  <c r="K127" i="12"/>
  <c r="C128" i="12"/>
  <c r="D128" i="12"/>
  <c r="E128" i="12"/>
  <c r="J128" i="12"/>
  <c r="K128" i="12"/>
  <c r="C129" i="12"/>
  <c r="D129" i="12"/>
  <c r="E129" i="12"/>
  <c r="J129" i="12"/>
  <c r="K129" i="12"/>
  <c r="C130" i="12"/>
  <c r="D130" i="12"/>
  <c r="E130" i="12"/>
  <c r="J130" i="12"/>
  <c r="K130" i="12"/>
  <c r="C131" i="12"/>
  <c r="D131" i="12"/>
  <c r="E131" i="12"/>
  <c r="J131" i="12"/>
  <c r="K131" i="12"/>
  <c r="C132" i="12"/>
  <c r="D132" i="12"/>
  <c r="E132" i="12"/>
  <c r="J132" i="12"/>
  <c r="K132" i="12"/>
  <c r="C133" i="12"/>
  <c r="D133" i="12"/>
  <c r="E133" i="12"/>
  <c r="J133" i="12"/>
  <c r="K133" i="12"/>
  <c r="C134" i="12"/>
  <c r="D134" i="12"/>
  <c r="E134" i="12"/>
  <c r="J134" i="12"/>
  <c r="K134" i="12"/>
  <c r="C135" i="12"/>
  <c r="D135" i="12"/>
  <c r="E135" i="12"/>
  <c r="J135" i="12"/>
  <c r="K135" i="12"/>
  <c r="C136" i="12"/>
  <c r="D136" i="12"/>
  <c r="E136" i="12"/>
  <c r="J136" i="12"/>
  <c r="K136" i="12"/>
  <c r="C137" i="12"/>
  <c r="D137" i="12"/>
  <c r="E137" i="12"/>
  <c r="J137" i="12"/>
  <c r="K137" i="12"/>
  <c r="C138" i="12"/>
  <c r="D138" i="12"/>
  <c r="E138" i="12"/>
  <c r="J138" i="12"/>
  <c r="K138" i="12"/>
  <c r="C139" i="12"/>
  <c r="D139" i="12"/>
  <c r="E139" i="12"/>
  <c r="J139" i="12"/>
  <c r="K139" i="12"/>
  <c r="C140" i="12"/>
  <c r="D140" i="12"/>
  <c r="E140" i="12"/>
  <c r="J140" i="12"/>
  <c r="K140" i="12"/>
  <c r="C141" i="12"/>
  <c r="D141" i="12"/>
  <c r="E141" i="12"/>
  <c r="J141" i="12"/>
  <c r="K141" i="12"/>
  <c r="D103" i="12"/>
  <c r="E103" i="12"/>
  <c r="J103" i="12"/>
  <c r="K103" i="12"/>
  <c r="U93" i="12"/>
  <c r="T93" i="12"/>
  <c r="U92" i="12"/>
  <c r="T92" i="12"/>
  <c r="U90" i="12"/>
  <c r="T90" i="12"/>
  <c r="U89" i="12"/>
  <c r="T89" i="12"/>
  <c r="U87" i="12"/>
  <c r="T87" i="12"/>
  <c r="U86" i="12"/>
  <c r="T86" i="12"/>
  <c r="U84" i="12"/>
  <c r="T84" i="12"/>
  <c r="U83" i="12"/>
  <c r="T83" i="12"/>
  <c r="U81" i="12"/>
  <c r="T81" i="12"/>
  <c r="U80" i="12"/>
  <c r="T80" i="12"/>
  <c r="U78" i="12"/>
  <c r="T78" i="12"/>
  <c r="U77" i="12"/>
  <c r="T77" i="12"/>
  <c r="U75" i="12"/>
  <c r="T75" i="12"/>
  <c r="U74" i="12"/>
  <c r="T74" i="12"/>
  <c r="U72" i="12"/>
  <c r="T72" i="12"/>
  <c r="U71" i="12"/>
  <c r="T71" i="12"/>
  <c r="U69" i="12"/>
  <c r="T69" i="12"/>
  <c r="U68" i="12"/>
  <c r="T68" i="12"/>
  <c r="U63" i="12"/>
  <c r="T63" i="12"/>
  <c r="U62" i="12"/>
  <c r="T62" i="12"/>
  <c r="U60" i="12"/>
  <c r="T60" i="12"/>
  <c r="U59" i="12"/>
  <c r="T59" i="12"/>
  <c r="U57" i="12"/>
  <c r="T57" i="12"/>
  <c r="U56" i="12"/>
  <c r="T56" i="12"/>
  <c r="J94" i="12"/>
  <c r="T91" i="12" s="1"/>
  <c r="K94" i="12"/>
  <c r="U82" i="12" s="1"/>
  <c r="J95" i="12"/>
  <c r="K95" i="12"/>
  <c r="J96" i="12"/>
  <c r="K96" i="12"/>
  <c r="D47" i="12"/>
  <c r="E47" i="12"/>
  <c r="D48" i="12"/>
  <c r="E48" i="12"/>
  <c r="C48" i="12"/>
  <c r="C47" i="12"/>
  <c r="D46" i="12"/>
  <c r="D142" i="12" s="1"/>
  <c r="E46" i="12"/>
  <c r="E142" i="12" s="1"/>
  <c r="W55" i="12"/>
  <c r="I99" i="33" l="1"/>
  <c r="S71" i="33"/>
  <c r="E99" i="33"/>
  <c r="J84" i="30"/>
  <c r="K84" i="30"/>
  <c r="M84" i="30" s="1"/>
  <c r="X47" i="30"/>
  <c r="T29" i="30"/>
  <c r="T28" i="30"/>
  <c r="O59" i="30"/>
  <c r="O55" i="30"/>
  <c r="O60" i="30"/>
  <c r="O56" i="30"/>
  <c r="O58" i="30"/>
  <c r="O57" i="30"/>
  <c r="X48" i="30"/>
  <c r="O34" i="33"/>
  <c r="O29" i="33"/>
  <c r="O33" i="33"/>
  <c r="O30" i="33"/>
  <c r="O32" i="33"/>
  <c r="O31" i="33"/>
  <c r="U28" i="30"/>
  <c r="U29" i="30"/>
  <c r="X49" i="30"/>
  <c r="O72" i="33"/>
  <c r="O66" i="33"/>
  <c r="O65" i="33"/>
  <c r="O70" i="33"/>
  <c r="O69" i="33"/>
  <c r="O68" i="33"/>
  <c r="O67" i="33"/>
  <c r="M108" i="28"/>
  <c r="X50" i="33"/>
  <c r="S66" i="33"/>
  <c r="S65" i="33"/>
  <c r="S72" i="33"/>
  <c r="S70" i="33"/>
  <c r="S69" i="33"/>
  <c r="S68" i="33"/>
  <c r="S67" i="33"/>
  <c r="T37" i="30"/>
  <c r="T55" i="30"/>
  <c r="T56" i="30"/>
  <c r="T58" i="30"/>
  <c r="T59" i="30"/>
  <c r="T60" i="30"/>
  <c r="T57" i="30"/>
  <c r="U55" i="30"/>
  <c r="U60" i="30"/>
  <c r="U56" i="30"/>
  <c r="U57" i="30"/>
  <c r="U58" i="30"/>
  <c r="U59" i="30"/>
  <c r="T78" i="28"/>
  <c r="T77" i="28"/>
  <c r="T75" i="28"/>
  <c r="T73" i="28"/>
  <c r="T71" i="28"/>
  <c r="T76" i="28"/>
  <c r="T74" i="28"/>
  <c r="T72" i="28"/>
  <c r="T70" i="28"/>
  <c r="U75" i="28"/>
  <c r="U77" i="28"/>
  <c r="U78" i="28"/>
  <c r="U72" i="28"/>
  <c r="U74" i="28"/>
  <c r="U73" i="28"/>
  <c r="U70" i="28"/>
  <c r="U71" i="28"/>
  <c r="U76" i="28"/>
  <c r="T17" i="33"/>
  <c r="T27" i="33" s="1"/>
  <c r="U7" i="33"/>
  <c r="U27" i="33" s="1"/>
  <c r="W23" i="30"/>
  <c r="X11" i="30"/>
  <c r="X22" i="30"/>
  <c r="N47" i="12"/>
  <c r="S17" i="33"/>
  <c r="X39" i="30"/>
  <c r="W30" i="28"/>
  <c r="X17" i="28"/>
  <c r="X28" i="28"/>
  <c r="X22" i="28"/>
  <c r="U39" i="28"/>
  <c r="O47" i="12"/>
  <c r="W48" i="12"/>
  <c r="O53" i="33"/>
  <c r="O7" i="33"/>
  <c r="X9" i="30"/>
  <c r="X18" i="30"/>
  <c r="X41" i="30"/>
  <c r="J142" i="12"/>
  <c r="X77" i="12"/>
  <c r="U25" i="30"/>
  <c r="T29" i="28"/>
  <c r="X21" i="28"/>
  <c r="U54" i="30"/>
  <c r="X40" i="30"/>
  <c r="T30" i="30"/>
  <c r="X10" i="30"/>
  <c r="U69" i="28"/>
  <c r="X46" i="30"/>
  <c r="X19" i="30"/>
  <c r="W25" i="30"/>
  <c r="X17" i="30"/>
  <c r="U46" i="28"/>
  <c r="X8" i="28"/>
  <c r="X19" i="28"/>
  <c r="X23" i="28"/>
  <c r="W96" i="12"/>
  <c r="X83" i="12"/>
  <c r="S47" i="12"/>
  <c r="K142" i="12"/>
  <c r="X56" i="12"/>
  <c r="X68" i="12"/>
  <c r="X89" i="12"/>
  <c r="U95" i="12"/>
  <c r="U64" i="12"/>
  <c r="U76" i="12"/>
  <c r="M138" i="12"/>
  <c r="M134" i="12"/>
  <c r="M130" i="12"/>
  <c r="M126" i="12"/>
  <c r="M122" i="12"/>
  <c r="M118" i="12"/>
  <c r="M110" i="12"/>
  <c r="M106" i="12"/>
  <c r="X90" i="12"/>
  <c r="X86" i="12"/>
  <c r="X81" i="12"/>
  <c r="X93" i="12"/>
  <c r="X63" i="12"/>
  <c r="X69" i="12"/>
  <c r="M133" i="12"/>
  <c r="M109" i="12"/>
  <c r="X71" i="12"/>
  <c r="M125" i="12"/>
  <c r="M117" i="12"/>
  <c r="U47" i="12"/>
  <c r="J143" i="12"/>
  <c r="T47" i="12"/>
  <c r="M139" i="12"/>
  <c r="M135" i="12"/>
  <c r="M131" i="12"/>
  <c r="M123" i="12"/>
  <c r="M119" i="12"/>
  <c r="M111" i="12"/>
  <c r="T54" i="30"/>
  <c r="T45" i="30"/>
  <c r="X38" i="30"/>
  <c r="W24" i="30"/>
  <c r="X14" i="30"/>
  <c r="X16" i="30"/>
  <c r="T24" i="30"/>
  <c r="U27" i="30"/>
  <c r="U7" i="30"/>
  <c r="U24" i="30"/>
  <c r="T27" i="30"/>
  <c r="T15" i="30"/>
  <c r="M67" i="30"/>
  <c r="W26" i="30"/>
  <c r="U15" i="30"/>
  <c r="T25" i="30"/>
  <c r="T26" i="30"/>
  <c r="X8" i="30"/>
  <c r="T69" i="28"/>
  <c r="T57" i="28"/>
  <c r="U57" i="28"/>
  <c r="X59" i="28"/>
  <c r="X47" i="28"/>
  <c r="X62" i="28"/>
  <c r="X61" i="28"/>
  <c r="M85" i="28"/>
  <c r="W39" i="28"/>
  <c r="X18" i="28"/>
  <c r="U29" i="28"/>
  <c r="X20" i="28"/>
  <c r="X57" i="12"/>
  <c r="X62" i="12"/>
  <c r="X72" i="12"/>
  <c r="X87" i="12"/>
  <c r="X92" i="12"/>
  <c r="T58" i="12"/>
  <c r="T73" i="12"/>
  <c r="T88" i="12"/>
  <c r="U88" i="12"/>
  <c r="X59" i="12"/>
  <c r="T64" i="12"/>
  <c r="X74" i="12"/>
  <c r="X78" i="12"/>
  <c r="X84" i="12"/>
  <c r="M103" i="12"/>
  <c r="W94" i="12"/>
  <c r="T85" i="12"/>
  <c r="X60" i="12"/>
  <c r="X75" i="12"/>
  <c r="X80" i="12"/>
  <c r="T61" i="12"/>
  <c r="T76" i="12"/>
  <c r="M140" i="12"/>
  <c r="M136" i="12"/>
  <c r="M132" i="12"/>
  <c r="M128" i="12"/>
  <c r="M124" i="12"/>
  <c r="M120" i="12"/>
  <c r="M116" i="12"/>
  <c r="M108" i="12"/>
  <c r="M104" i="12"/>
  <c r="W47" i="12"/>
  <c r="M115" i="12"/>
  <c r="M107" i="12"/>
  <c r="W46" i="12"/>
  <c r="M127" i="12"/>
  <c r="J144" i="12"/>
  <c r="M141" i="12"/>
  <c r="M137" i="12"/>
  <c r="M129" i="12"/>
  <c r="M121" i="12"/>
  <c r="M105" i="12"/>
  <c r="U55" i="12"/>
  <c r="U67" i="12"/>
  <c r="U79" i="12"/>
  <c r="U91" i="12"/>
  <c r="X91" i="12" s="1"/>
  <c r="U96" i="12"/>
  <c r="W95" i="12"/>
  <c r="U30" i="28"/>
  <c r="X30" i="28" s="1"/>
  <c r="X7" i="28"/>
  <c r="W68" i="28"/>
  <c r="T46" i="28"/>
  <c r="T7" i="30"/>
  <c r="U26" i="30"/>
  <c r="W27" i="30"/>
  <c r="X60" i="28"/>
  <c r="W54" i="30"/>
  <c r="U61" i="12"/>
  <c r="U73" i="12"/>
  <c r="U85" i="12"/>
  <c r="K143" i="12"/>
  <c r="U30" i="30"/>
  <c r="W27" i="33"/>
  <c r="T70" i="12"/>
  <c r="T82" i="12"/>
  <c r="X82" i="12" s="1"/>
  <c r="T95" i="12"/>
  <c r="W53" i="30"/>
  <c r="T39" i="28"/>
  <c r="U58" i="12"/>
  <c r="U70" i="12"/>
  <c r="K144" i="12"/>
  <c r="W69" i="28"/>
  <c r="U45" i="30"/>
  <c r="T55" i="12"/>
  <c r="T67" i="12"/>
  <c r="T79" i="12"/>
  <c r="T96" i="12"/>
  <c r="U37" i="30"/>
  <c r="S7" i="33"/>
  <c r="T43" i="33"/>
  <c r="T53" i="33"/>
  <c r="O17" i="33"/>
  <c r="X18" i="33"/>
  <c r="O28" i="33"/>
  <c r="X45" i="33"/>
  <c r="X47" i="33"/>
  <c r="X55" i="33"/>
  <c r="X57" i="33"/>
  <c r="X62" i="33"/>
  <c r="M79" i="33"/>
  <c r="C27" i="33"/>
  <c r="M35" i="33" s="1"/>
  <c r="X8" i="33"/>
  <c r="S28" i="33"/>
  <c r="O36" i="33"/>
  <c r="W36" i="33"/>
  <c r="O43" i="33"/>
  <c r="X44" i="33"/>
  <c r="X46" i="33"/>
  <c r="X48" i="33"/>
  <c r="X52" i="33"/>
  <c r="X54" i="33"/>
  <c r="X56" i="33"/>
  <c r="X58" i="33"/>
  <c r="D27" i="33"/>
  <c r="N8" i="33"/>
  <c r="N18" i="33"/>
  <c r="T36" i="33"/>
  <c r="X36" i="33" s="1"/>
  <c r="D79" i="33"/>
  <c r="N44" i="33"/>
  <c r="N46" i="33"/>
  <c r="N48" i="33"/>
  <c r="N52" i="33"/>
  <c r="N54" i="33"/>
  <c r="D63" i="33"/>
  <c r="N71" i="33" s="1"/>
  <c r="S53" i="33"/>
  <c r="W63" i="33"/>
  <c r="U53" i="33"/>
  <c r="W64" i="33"/>
  <c r="U64" i="33"/>
  <c r="M8" i="33"/>
  <c r="K28" i="33" s="1"/>
  <c r="U28" i="33" s="1"/>
  <c r="X28" i="33" s="1"/>
  <c r="M18" i="33"/>
  <c r="S36" i="33"/>
  <c r="S43" i="33"/>
  <c r="U43" i="33"/>
  <c r="N45" i="33"/>
  <c r="N47" i="33"/>
  <c r="N50" i="33"/>
  <c r="S64" i="33"/>
  <c r="C79" i="33"/>
  <c r="C63" i="33"/>
  <c r="M71" i="33" s="1"/>
  <c r="M44" i="33"/>
  <c r="M45" i="33"/>
  <c r="M46" i="33"/>
  <c r="M47" i="33"/>
  <c r="M48" i="33"/>
  <c r="M50" i="33"/>
  <c r="M52" i="33"/>
  <c r="M54" i="33"/>
  <c r="O64" i="33"/>
  <c r="T64" i="33"/>
  <c r="X58" i="28"/>
  <c r="C99" i="33" l="1"/>
  <c r="W28" i="33"/>
  <c r="D99" i="33"/>
  <c r="X74" i="28"/>
  <c r="X75" i="28"/>
  <c r="X70" i="28"/>
  <c r="X29" i="30"/>
  <c r="X59" i="30"/>
  <c r="X56" i="30"/>
  <c r="M7" i="33"/>
  <c r="M32" i="33"/>
  <c r="M30" i="33"/>
  <c r="M33" i="33"/>
  <c r="M29" i="33"/>
  <c r="M31" i="33"/>
  <c r="M34" i="33"/>
  <c r="X58" i="30"/>
  <c r="N32" i="33"/>
  <c r="N34" i="33"/>
  <c r="N33" i="33"/>
  <c r="N29" i="33"/>
  <c r="N30" i="33"/>
  <c r="N31" i="33"/>
  <c r="M69" i="33"/>
  <c r="M67" i="33"/>
  <c r="M66" i="33"/>
  <c r="M68" i="33"/>
  <c r="M70" i="33"/>
  <c r="M72" i="33"/>
  <c r="M65" i="33"/>
  <c r="X76" i="28"/>
  <c r="X60" i="30"/>
  <c r="N72" i="33"/>
  <c r="N69" i="33"/>
  <c r="N68" i="33"/>
  <c r="N66" i="33"/>
  <c r="N70" i="33"/>
  <c r="N67" i="33"/>
  <c r="N65" i="33"/>
  <c r="X71" i="28"/>
  <c r="M83" i="30"/>
  <c r="X28" i="30"/>
  <c r="T53" i="30"/>
  <c r="X57" i="30"/>
  <c r="X73" i="28"/>
  <c r="X72" i="28"/>
  <c r="X78" i="28"/>
  <c r="X55" i="30"/>
  <c r="M107" i="28"/>
  <c r="X77" i="28"/>
  <c r="X7" i="33"/>
  <c r="X17" i="33"/>
  <c r="O27" i="33"/>
  <c r="O63" i="33"/>
  <c r="X39" i="28"/>
  <c r="S27" i="33"/>
  <c r="X30" i="30"/>
  <c r="X57" i="28"/>
  <c r="U68" i="28"/>
  <c r="X47" i="12"/>
  <c r="X45" i="30"/>
  <c r="M17" i="33"/>
  <c r="X54" i="30"/>
  <c r="T68" i="28"/>
  <c r="M43" i="33"/>
  <c r="N64" i="33"/>
  <c r="N7" i="33"/>
  <c r="X7" i="30"/>
  <c r="X29" i="28"/>
  <c r="M142" i="12"/>
  <c r="X58" i="12"/>
  <c r="X25" i="30"/>
  <c r="X15" i="30"/>
  <c r="X27" i="30"/>
  <c r="T23" i="30"/>
  <c r="X69" i="28"/>
  <c r="X24" i="30"/>
  <c r="X46" i="28"/>
  <c r="M143" i="12"/>
  <c r="X96" i="12"/>
  <c r="X76" i="12"/>
  <c r="X64" i="12"/>
  <c r="X95" i="12"/>
  <c r="M144" i="12"/>
  <c r="X26" i="30"/>
  <c r="U23" i="30"/>
  <c r="X85" i="12"/>
  <c r="X73" i="12"/>
  <c r="X61" i="12"/>
  <c r="X88" i="12"/>
  <c r="X79" i="12"/>
  <c r="X27" i="33"/>
  <c r="U53" i="30"/>
  <c r="X37" i="30"/>
  <c r="X67" i="12"/>
  <c r="U94" i="12"/>
  <c r="X55" i="12"/>
  <c r="X70" i="12"/>
  <c r="T94" i="12"/>
  <c r="X43" i="33"/>
  <c r="T63" i="33"/>
  <c r="M64" i="33"/>
  <c r="N36" i="33"/>
  <c r="M36" i="33"/>
  <c r="S63" i="33"/>
  <c r="N17" i="33"/>
  <c r="N43" i="33"/>
  <c r="N28" i="33"/>
  <c r="M28" i="33"/>
  <c r="M53" i="33"/>
  <c r="X64" i="33"/>
  <c r="U63" i="33"/>
  <c r="X53" i="33"/>
  <c r="N53" i="33"/>
  <c r="M27" i="33" l="1"/>
  <c r="X53" i="30"/>
  <c r="M63" i="33"/>
  <c r="X68" i="28"/>
  <c r="N27" i="33"/>
  <c r="X23" i="30"/>
  <c r="X63" i="33"/>
  <c r="X94" i="12"/>
  <c r="N63" i="33"/>
  <c r="C9" i="19" l="1"/>
  <c r="D9" i="19"/>
  <c r="B9" i="19"/>
  <c r="T8" i="19"/>
  <c r="S8" i="19"/>
  <c r="U48" i="12" l="1"/>
  <c r="W8" i="12"/>
  <c r="W9" i="12"/>
  <c r="W10" i="12"/>
  <c r="W11" i="12"/>
  <c r="W12" i="12"/>
  <c r="W13" i="12"/>
  <c r="W14" i="12"/>
  <c r="W15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7" i="12"/>
  <c r="T7" i="12"/>
  <c r="T8" i="12"/>
  <c r="U8" i="12"/>
  <c r="T9" i="12"/>
  <c r="U9" i="12"/>
  <c r="T10" i="12"/>
  <c r="T11" i="12"/>
  <c r="U11" i="12"/>
  <c r="T12" i="12"/>
  <c r="U12" i="12"/>
  <c r="T13" i="12"/>
  <c r="T14" i="12"/>
  <c r="U14" i="12"/>
  <c r="T15" i="12"/>
  <c r="U15" i="12"/>
  <c r="T16" i="12"/>
  <c r="T19" i="12"/>
  <c r="T20" i="12"/>
  <c r="U20" i="12"/>
  <c r="T21" i="12"/>
  <c r="U21" i="12"/>
  <c r="T22" i="12"/>
  <c r="T23" i="12"/>
  <c r="U23" i="12"/>
  <c r="T24" i="12"/>
  <c r="U24" i="12"/>
  <c r="T25" i="12"/>
  <c r="T26" i="12"/>
  <c r="U26" i="12"/>
  <c r="T27" i="12"/>
  <c r="U27" i="12"/>
  <c r="T28" i="12"/>
  <c r="T29" i="12"/>
  <c r="U29" i="12"/>
  <c r="T30" i="12"/>
  <c r="U30" i="12"/>
  <c r="T31" i="12"/>
  <c r="T32" i="12"/>
  <c r="U32" i="12"/>
  <c r="T33" i="12"/>
  <c r="U33" i="12"/>
  <c r="T34" i="12"/>
  <c r="T35" i="12"/>
  <c r="U35" i="12"/>
  <c r="T36" i="12"/>
  <c r="U36" i="12"/>
  <c r="T37" i="12"/>
  <c r="T38" i="12"/>
  <c r="U38" i="12"/>
  <c r="T39" i="12"/>
  <c r="U39" i="12"/>
  <c r="T40" i="12"/>
  <c r="T41" i="12"/>
  <c r="U41" i="12"/>
  <c r="T42" i="12"/>
  <c r="U42" i="12"/>
  <c r="T43" i="12"/>
  <c r="T44" i="12"/>
  <c r="U44" i="12"/>
  <c r="T45" i="12"/>
  <c r="U45" i="12"/>
  <c r="T48" i="12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J56" i="23"/>
  <c r="J57" i="23"/>
  <c r="J58" i="23"/>
  <c r="J60" i="23"/>
  <c r="J61" i="23"/>
  <c r="J62" i="23"/>
  <c r="J63" i="23"/>
  <c r="J64" i="23"/>
  <c r="J65" i="23"/>
  <c r="J66" i="23"/>
  <c r="J67" i="23"/>
  <c r="J68" i="23"/>
  <c r="J70" i="23"/>
  <c r="J71" i="23"/>
  <c r="W32" i="23"/>
  <c r="W33" i="23"/>
  <c r="W34" i="23"/>
  <c r="W36" i="23"/>
  <c r="W37" i="23"/>
  <c r="W38" i="23"/>
  <c r="W39" i="23"/>
  <c r="W40" i="23"/>
  <c r="W41" i="23"/>
  <c r="W42" i="23"/>
  <c r="W43" i="23"/>
  <c r="W44" i="23"/>
  <c r="W46" i="23"/>
  <c r="W47" i="23"/>
  <c r="J45" i="23"/>
  <c r="T46" i="23" s="1"/>
  <c r="K45" i="23"/>
  <c r="U46" i="23" s="1"/>
  <c r="J31" i="23"/>
  <c r="K31" i="23"/>
  <c r="W8" i="23"/>
  <c r="W9" i="23"/>
  <c r="W10" i="23"/>
  <c r="W12" i="23"/>
  <c r="W13" i="23"/>
  <c r="W14" i="23"/>
  <c r="W15" i="23"/>
  <c r="W16" i="23"/>
  <c r="W17" i="23"/>
  <c r="W18" i="23"/>
  <c r="W19" i="23"/>
  <c r="W20" i="23"/>
  <c r="W22" i="23"/>
  <c r="W23" i="23"/>
  <c r="J21" i="23"/>
  <c r="K21" i="23"/>
  <c r="J7" i="23"/>
  <c r="K7" i="23"/>
  <c r="J56" i="22"/>
  <c r="K56" i="22"/>
  <c r="J57" i="22"/>
  <c r="K57" i="22"/>
  <c r="J58" i="22"/>
  <c r="K58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W32" i="22"/>
  <c r="W33" i="22"/>
  <c r="W34" i="22"/>
  <c r="W36" i="22"/>
  <c r="W37" i="22"/>
  <c r="W38" i="22"/>
  <c r="W39" i="22"/>
  <c r="W40" i="22"/>
  <c r="W41" i="22"/>
  <c r="W42" i="22"/>
  <c r="W43" i="22"/>
  <c r="W44" i="22"/>
  <c r="W46" i="22"/>
  <c r="W47" i="22"/>
  <c r="J45" i="22"/>
  <c r="T47" i="22" s="1"/>
  <c r="K45" i="22"/>
  <c r="U46" i="22" s="1"/>
  <c r="J31" i="22"/>
  <c r="K31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2" i="22"/>
  <c r="W23" i="22"/>
  <c r="J21" i="22"/>
  <c r="T23" i="22" s="1"/>
  <c r="K21" i="22"/>
  <c r="J7" i="22"/>
  <c r="T8" i="22" s="1"/>
  <c r="K7" i="22"/>
  <c r="U12" i="22" s="1"/>
  <c r="J56" i="21"/>
  <c r="K56" i="21"/>
  <c r="J57" i="21"/>
  <c r="K57" i="21"/>
  <c r="J58" i="21"/>
  <c r="K58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70" i="21"/>
  <c r="K70" i="21"/>
  <c r="J71" i="21"/>
  <c r="K71" i="21"/>
  <c r="W32" i="21"/>
  <c r="W33" i="21"/>
  <c r="W34" i="21"/>
  <c r="W36" i="21"/>
  <c r="W37" i="21"/>
  <c r="W38" i="21"/>
  <c r="W39" i="21"/>
  <c r="W40" i="21"/>
  <c r="W41" i="21"/>
  <c r="W42" i="21"/>
  <c r="W43" i="21"/>
  <c r="W44" i="21"/>
  <c r="W46" i="21"/>
  <c r="W47" i="21"/>
  <c r="T47" i="21"/>
  <c r="U47" i="21"/>
  <c r="J31" i="21"/>
  <c r="K31" i="21"/>
  <c r="W8" i="21"/>
  <c r="W9" i="21"/>
  <c r="W10" i="21"/>
  <c r="W12" i="21"/>
  <c r="W13" i="21"/>
  <c r="W14" i="21"/>
  <c r="W15" i="21"/>
  <c r="W16" i="21"/>
  <c r="W17" i="21"/>
  <c r="W18" i="21"/>
  <c r="W19" i="21"/>
  <c r="W20" i="21"/>
  <c r="W22" i="21"/>
  <c r="W23" i="21"/>
  <c r="W21" i="21"/>
  <c r="U23" i="21"/>
  <c r="J7" i="21"/>
  <c r="K7" i="21"/>
  <c r="I25" i="20"/>
  <c r="J25" i="20"/>
  <c r="I26" i="20"/>
  <c r="J26" i="20"/>
  <c r="I27" i="20"/>
  <c r="J27" i="20"/>
  <c r="V17" i="20"/>
  <c r="V18" i="20"/>
  <c r="V16" i="20"/>
  <c r="V8" i="20"/>
  <c r="V9" i="20"/>
  <c r="V7" i="20"/>
  <c r="S16" i="20"/>
  <c r="T16" i="20"/>
  <c r="S17" i="20"/>
  <c r="T17" i="20"/>
  <c r="S7" i="20"/>
  <c r="T7" i="20"/>
  <c r="S8" i="20"/>
  <c r="T8" i="20"/>
  <c r="I25" i="19"/>
  <c r="J25" i="19"/>
  <c r="I26" i="19"/>
  <c r="J26" i="19"/>
  <c r="I27" i="19"/>
  <c r="J27" i="19"/>
  <c r="V17" i="19"/>
  <c r="V18" i="19"/>
  <c r="V16" i="19"/>
  <c r="T17" i="19"/>
  <c r="S17" i="19"/>
  <c r="T16" i="19"/>
  <c r="S16" i="19"/>
  <c r="V8" i="19"/>
  <c r="V9" i="19"/>
  <c r="V7" i="19"/>
  <c r="W8" i="19"/>
  <c r="T7" i="19"/>
  <c r="S7" i="19"/>
  <c r="S9" i="19" s="1"/>
  <c r="T8" i="21" l="1"/>
  <c r="T16" i="21"/>
  <c r="T9" i="21"/>
  <c r="T17" i="21"/>
  <c r="T10" i="21"/>
  <c r="T18" i="21"/>
  <c r="T11" i="21"/>
  <c r="T19" i="21"/>
  <c r="T20" i="21"/>
  <c r="T12" i="21"/>
  <c r="T13" i="21"/>
  <c r="T14" i="21"/>
  <c r="T15" i="21"/>
  <c r="M68" i="22"/>
  <c r="X46" i="23"/>
  <c r="M64" i="22"/>
  <c r="M56" i="22"/>
  <c r="L25" i="20"/>
  <c r="X29" i="12"/>
  <c r="M60" i="22"/>
  <c r="M66" i="22"/>
  <c r="M62" i="22"/>
  <c r="M58" i="22"/>
  <c r="X41" i="12"/>
  <c r="X36" i="12"/>
  <c r="X12" i="12"/>
  <c r="X24" i="12"/>
  <c r="X35" i="12"/>
  <c r="X30" i="12"/>
  <c r="X11" i="12"/>
  <c r="X42" i="12"/>
  <c r="X23" i="12"/>
  <c r="W21" i="22"/>
  <c r="M65" i="22"/>
  <c r="M61" i="22"/>
  <c r="M57" i="22"/>
  <c r="L26" i="20"/>
  <c r="X45" i="12"/>
  <c r="X26" i="12"/>
  <c r="X21" i="12"/>
  <c r="X44" i="12"/>
  <c r="X39" i="12"/>
  <c r="X20" i="12"/>
  <c r="X15" i="12"/>
  <c r="X38" i="12"/>
  <c r="X14" i="12"/>
  <c r="X9" i="12"/>
  <c r="M67" i="23"/>
  <c r="S18" i="20"/>
  <c r="X48" i="12"/>
  <c r="X33" i="12"/>
  <c r="S18" i="19"/>
  <c r="X32" i="12"/>
  <c r="X27" i="12"/>
  <c r="X8" i="12"/>
  <c r="T46" i="12"/>
  <c r="U43" i="12"/>
  <c r="X43" i="12" s="1"/>
  <c r="U40" i="12"/>
  <c r="X40" i="12" s="1"/>
  <c r="U37" i="12"/>
  <c r="X37" i="12" s="1"/>
  <c r="U34" i="12"/>
  <c r="X34" i="12" s="1"/>
  <c r="U31" i="12"/>
  <c r="X31" i="12" s="1"/>
  <c r="U28" i="12"/>
  <c r="X28" i="12" s="1"/>
  <c r="U25" i="12"/>
  <c r="X25" i="12" s="1"/>
  <c r="U22" i="12"/>
  <c r="X22" i="12" s="1"/>
  <c r="U19" i="12"/>
  <c r="X19" i="12" s="1"/>
  <c r="U16" i="12"/>
  <c r="X16" i="12" s="1"/>
  <c r="U13" i="12"/>
  <c r="X13" i="12" s="1"/>
  <c r="U10" i="12"/>
  <c r="X10" i="12" s="1"/>
  <c r="U7" i="12"/>
  <c r="M66" i="23"/>
  <c r="W7" i="23"/>
  <c r="T46" i="22"/>
  <c r="X46" i="22" s="1"/>
  <c r="M70" i="22"/>
  <c r="T18" i="22"/>
  <c r="T14" i="22"/>
  <c r="K48" i="21"/>
  <c r="U31" i="21" s="1"/>
  <c r="U41" i="21"/>
  <c r="T39" i="21"/>
  <c r="J48" i="21"/>
  <c r="W7" i="21"/>
  <c r="K24" i="21"/>
  <c r="J24" i="21"/>
  <c r="T21" i="21" s="1"/>
  <c r="T9" i="20"/>
  <c r="L27" i="19"/>
  <c r="L25" i="19"/>
  <c r="K48" i="23"/>
  <c r="U31" i="23" s="1"/>
  <c r="J48" i="23"/>
  <c r="T45" i="23" s="1"/>
  <c r="M68" i="23"/>
  <c r="M58" i="23"/>
  <c r="M64" i="23"/>
  <c r="U42" i="23"/>
  <c r="U38" i="23"/>
  <c r="U34" i="23"/>
  <c r="M61" i="23"/>
  <c r="J24" i="23"/>
  <c r="T22" i="23" s="1"/>
  <c r="W21" i="23"/>
  <c r="M71" i="23"/>
  <c r="M70" i="23"/>
  <c r="M65" i="23"/>
  <c r="M57" i="23"/>
  <c r="M56" i="23"/>
  <c r="M63" i="23"/>
  <c r="M62" i="23"/>
  <c r="M60" i="23"/>
  <c r="J48" i="22"/>
  <c r="T31" i="22" s="1"/>
  <c r="K48" i="22"/>
  <c r="U31" i="22" s="1"/>
  <c r="T33" i="22"/>
  <c r="U32" i="22"/>
  <c r="T41" i="22"/>
  <c r="T37" i="22"/>
  <c r="T10" i="22"/>
  <c r="J24" i="22"/>
  <c r="T7" i="22" s="1"/>
  <c r="T22" i="22"/>
  <c r="U38" i="21"/>
  <c r="U33" i="21"/>
  <c r="U46" i="21"/>
  <c r="K69" i="21"/>
  <c r="M71" i="21"/>
  <c r="X47" i="21"/>
  <c r="M70" i="21"/>
  <c r="W45" i="21"/>
  <c r="T44" i="21"/>
  <c r="M65" i="21"/>
  <c r="M61" i="21"/>
  <c r="T32" i="21"/>
  <c r="M67" i="21"/>
  <c r="M63" i="21"/>
  <c r="W31" i="21"/>
  <c r="T41" i="21"/>
  <c r="M57" i="21"/>
  <c r="T36" i="21"/>
  <c r="M68" i="21"/>
  <c r="M64" i="21"/>
  <c r="M60" i="21"/>
  <c r="M56" i="21"/>
  <c r="T33" i="21"/>
  <c r="U19" i="21"/>
  <c r="U16" i="21"/>
  <c r="U11" i="21"/>
  <c r="M66" i="21"/>
  <c r="M62" i="21"/>
  <c r="M58" i="21"/>
  <c r="W17" i="20"/>
  <c r="W16" i="20"/>
  <c r="S9" i="20"/>
  <c r="L27" i="20"/>
  <c r="W8" i="20"/>
  <c r="W17" i="19"/>
  <c r="W16" i="19"/>
  <c r="W7" i="19"/>
  <c r="L26" i="19"/>
  <c r="T9" i="19"/>
  <c r="W9" i="19" s="1"/>
  <c r="U17" i="22"/>
  <c r="T18" i="20"/>
  <c r="U13" i="21"/>
  <c r="U43" i="21"/>
  <c r="T38" i="21"/>
  <c r="U35" i="21"/>
  <c r="T46" i="21"/>
  <c r="J69" i="21"/>
  <c r="U8" i="22"/>
  <c r="X8" i="22" s="1"/>
  <c r="T17" i="22"/>
  <c r="T13" i="22"/>
  <c r="T9" i="22"/>
  <c r="W7" i="20"/>
  <c r="U18" i="21"/>
  <c r="U10" i="21"/>
  <c r="U22" i="21"/>
  <c r="T43" i="21"/>
  <c r="U40" i="21"/>
  <c r="T35" i="21"/>
  <c r="U22" i="22"/>
  <c r="U23" i="22"/>
  <c r="X23" i="22" s="1"/>
  <c r="U20" i="22"/>
  <c r="U16" i="22"/>
  <c r="K24" i="22"/>
  <c r="W7" i="22"/>
  <c r="T18" i="19"/>
  <c r="U8" i="21"/>
  <c r="U15" i="21"/>
  <c r="T40" i="21"/>
  <c r="U37" i="21"/>
  <c r="T20" i="22"/>
  <c r="T16" i="22"/>
  <c r="T12" i="22"/>
  <c r="X12" i="22" s="1"/>
  <c r="U20" i="21"/>
  <c r="U12" i="21"/>
  <c r="U42" i="21"/>
  <c r="T37" i="21"/>
  <c r="U34" i="21"/>
  <c r="K55" i="21"/>
  <c r="U19" i="22"/>
  <c r="U15" i="22"/>
  <c r="U11" i="22"/>
  <c r="U17" i="21"/>
  <c r="U9" i="21"/>
  <c r="X23" i="21"/>
  <c r="U32" i="21"/>
  <c r="T42" i="21"/>
  <c r="U39" i="21"/>
  <c r="T34" i="21"/>
  <c r="J55" i="21"/>
  <c r="T19" i="22"/>
  <c r="T15" i="22"/>
  <c r="T11" i="22"/>
  <c r="M67" i="22"/>
  <c r="M63" i="22"/>
  <c r="J55" i="22"/>
  <c r="U13" i="22"/>
  <c r="U14" i="21"/>
  <c r="U44" i="21"/>
  <c r="U36" i="21"/>
  <c r="U18" i="22"/>
  <c r="U14" i="22"/>
  <c r="U10" i="22"/>
  <c r="U9" i="22"/>
  <c r="M71" i="22"/>
  <c r="U44" i="22"/>
  <c r="U40" i="22"/>
  <c r="U36" i="22"/>
  <c r="W31" i="22"/>
  <c r="T42" i="23"/>
  <c r="T38" i="23"/>
  <c r="T34" i="23"/>
  <c r="J55" i="23"/>
  <c r="T44" i="22"/>
  <c r="T40" i="22"/>
  <c r="T36" i="22"/>
  <c r="W45" i="22"/>
  <c r="T32" i="23"/>
  <c r="U41" i="23"/>
  <c r="U37" i="23"/>
  <c r="U33" i="23"/>
  <c r="U43" i="22"/>
  <c r="U39" i="22"/>
  <c r="U35" i="22"/>
  <c r="K69" i="22"/>
  <c r="K24" i="23"/>
  <c r="U7" i="23" s="1"/>
  <c r="U32" i="23"/>
  <c r="T41" i="23"/>
  <c r="T37" i="23"/>
  <c r="T33" i="23"/>
  <c r="J69" i="23"/>
  <c r="K55" i="23"/>
  <c r="T43" i="22"/>
  <c r="T39" i="22"/>
  <c r="T35" i="22"/>
  <c r="J69" i="22"/>
  <c r="U47" i="23"/>
  <c r="U44" i="23"/>
  <c r="U40" i="23"/>
  <c r="U36" i="23"/>
  <c r="W31" i="23"/>
  <c r="U42" i="22"/>
  <c r="U38" i="22"/>
  <c r="U34" i="22"/>
  <c r="U47" i="22"/>
  <c r="X47" i="22" s="1"/>
  <c r="T47" i="23"/>
  <c r="T44" i="23"/>
  <c r="T40" i="23"/>
  <c r="T36" i="23"/>
  <c r="W45" i="23"/>
  <c r="K69" i="23"/>
  <c r="T42" i="22"/>
  <c r="T38" i="22"/>
  <c r="T34" i="22"/>
  <c r="U43" i="23"/>
  <c r="U39" i="23"/>
  <c r="U35" i="23"/>
  <c r="T32" i="22"/>
  <c r="U41" i="22"/>
  <c r="U37" i="22"/>
  <c r="U33" i="22"/>
  <c r="K55" i="22"/>
  <c r="U8" i="23"/>
  <c r="T43" i="23"/>
  <c r="T39" i="23"/>
  <c r="T35" i="23"/>
  <c r="T8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7" i="21" l="1"/>
  <c r="T24" i="21" s="1"/>
  <c r="X10" i="23"/>
  <c r="X42" i="23"/>
  <c r="X33" i="22"/>
  <c r="J72" i="21"/>
  <c r="X10" i="22"/>
  <c r="W18" i="20"/>
  <c r="X37" i="22"/>
  <c r="X14" i="22"/>
  <c r="W18" i="19"/>
  <c r="T7" i="23"/>
  <c r="X7" i="23" s="1"/>
  <c r="X12" i="23"/>
  <c r="X8" i="23"/>
  <c r="X14" i="23"/>
  <c r="X13" i="22"/>
  <c r="U45" i="21"/>
  <c r="U48" i="21" s="1"/>
  <c r="X9" i="21"/>
  <c r="W9" i="20"/>
  <c r="U45" i="23"/>
  <c r="U48" i="23" s="1"/>
  <c r="T21" i="23"/>
  <c r="X18" i="23"/>
  <c r="X11" i="23"/>
  <c r="X19" i="23"/>
  <c r="X20" i="23"/>
  <c r="X13" i="23"/>
  <c r="W48" i="22"/>
  <c r="X18" i="22"/>
  <c r="X39" i="21"/>
  <c r="X44" i="21"/>
  <c r="X32" i="21"/>
  <c r="M69" i="21"/>
  <c r="X22" i="22"/>
  <c r="T45" i="22"/>
  <c r="T48" i="22" s="1"/>
  <c r="J72" i="22"/>
  <c r="X15" i="23"/>
  <c r="X36" i="21"/>
  <c r="X16" i="23"/>
  <c r="W24" i="22"/>
  <c r="X9" i="23"/>
  <c r="X17" i="23"/>
  <c r="X16" i="21"/>
  <c r="X33" i="21"/>
  <c r="T21" i="22"/>
  <c r="T24" i="22" s="1"/>
  <c r="X7" i="12"/>
  <c r="U46" i="12"/>
  <c r="X46" i="12" s="1"/>
  <c r="X36" i="23"/>
  <c r="X33" i="23"/>
  <c r="X40" i="23"/>
  <c r="X37" i="23"/>
  <c r="J72" i="23"/>
  <c r="T23" i="23"/>
  <c r="U45" i="22"/>
  <c r="U48" i="22" s="1"/>
  <c r="X34" i="22"/>
  <c r="X40" i="22"/>
  <c r="X35" i="22"/>
  <c r="X41" i="21"/>
  <c r="X46" i="21"/>
  <c r="K72" i="21"/>
  <c r="W24" i="21"/>
  <c r="U21" i="21"/>
  <c r="X14" i="21"/>
  <c r="U7" i="21"/>
  <c r="X11" i="21"/>
  <c r="T31" i="23"/>
  <c r="X31" i="23" s="1"/>
  <c r="W48" i="23"/>
  <c r="X32" i="23"/>
  <c r="X38" i="23"/>
  <c r="X35" i="23"/>
  <c r="X34" i="23"/>
  <c r="M69" i="23"/>
  <c r="U23" i="23"/>
  <c r="U21" i="23"/>
  <c r="M55" i="22"/>
  <c r="X41" i="22"/>
  <c r="X42" i="22"/>
  <c r="X32" i="22"/>
  <c r="X36" i="22"/>
  <c r="X11" i="22"/>
  <c r="X15" i="22"/>
  <c r="K72" i="22"/>
  <c r="X17" i="22"/>
  <c r="X9" i="22"/>
  <c r="U21" i="22"/>
  <c r="M69" i="22"/>
  <c r="U7" i="22"/>
  <c r="X7" i="22" s="1"/>
  <c r="X38" i="21"/>
  <c r="T45" i="21"/>
  <c r="X37" i="21"/>
  <c r="X40" i="21"/>
  <c r="X42" i="21"/>
  <c r="X13" i="21"/>
  <c r="X19" i="21"/>
  <c r="X39" i="23"/>
  <c r="U22" i="23"/>
  <c r="X22" i="23" s="1"/>
  <c r="W24" i="23"/>
  <c r="X41" i="23"/>
  <c r="X44" i="22"/>
  <c r="X17" i="21"/>
  <c r="X19" i="22"/>
  <c r="W48" i="21"/>
  <c r="X43" i="23"/>
  <c r="X44" i="23"/>
  <c r="X20" i="21"/>
  <c r="X12" i="21"/>
  <c r="X8" i="21"/>
  <c r="X47" i="23"/>
  <c r="M55" i="23"/>
  <c r="M55" i="21"/>
  <c r="X35" i="21"/>
  <c r="X38" i="22"/>
  <c r="X39" i="22"/>
  <c r="X16" i="22"/>
  <c r="X22" i="21"/>
  <c r="X43" i="22"/>
  <c r="X34" i="21"/>
  <c r="X20" i="22"/>
  <c r="X10" i="21"/>
  <c r="X43" i="21"/>
  <c r="X18" i="21"/>
  <c r="X31" i="22"/>
  <c r="K72" i="23"/>
  <c r="X15" i="21"/>
  <c r="T31" i="21"/>
  <c r="X21" i="21" l="1"/>
  <c r="M72" i="21"/>
  <c r="X21" i="22"/>
  <c r="X45" i="21"/>
  <c r="U24" i="21"/>
  <c r="X24" i="21" s="1"/>
  <c r="T24" i="23"/>
  <c r="M72" i="23"/>
  <c r="X45" i="22"/>
  <c r="X45" i="23"/>
  <c r="X21" i="23"/>
  <c r="M72" i="22"/>
  <c r="X7" i="21"/>
  <c r="X23" i="23"/>
  <c r="T48" i="23"/>
  <c r="X48" i="23" s="1"/>
  <c r="U24" i="23"/>
  <c r="X48" i="22"/>
  <c r="U24" i="22"/>
  <c r="X24" i="22" s="1"/>
  <c r="T48" i="21"/>
  <c r="X48" i="21" s="1"/>
  <c r="X31" i="21"/>
  <c r="X24" i="23" l="1"/>
  <c r="I142" i="12"/>
  <c r="I45" i="22"/>
  <c r="S46" i="22" l="1"/>
  <c r="S47" i="22"/>
  <c r="I45" i="21"/>
  <c r="S47" i="21" l="1"/>
  <c r="S46" i="21"/>
  <c r="E54" i="30"/>
  <c r="D54" i="30"/>
  <c r="C54" i="30"/>
  <c r="O46" i="30"/>
  <c r="D45" i="30"/>
  <c r="C45" i="30"/>
  <c r="O41" i="30"/>
  <c r="D37" i="30"/>
  <c r="C37" i="30"/>
  <c r="I24" i="30"/>
  <c r="I84" i="30" s="1"/>
  <c r="E24" i="30"/>
  <c r="D24" i="30"/>
  <c r="C24" i="30"/>
  <c r="D15" i="30"/>
  <c r="C15" i="30"/>
  <c r="D7" i="30"/>
  <c r="C7" i="30"/>
  <c r="D57" i="28"/>
  <c r="D96" i="28" s="1"/>
  <c r="C57" i="28"/>
  <c r="C96" i="28" s="1"/>
  <c r="D46" i="28"/>
  <c r="C46" i="28"/>
  <c r="D78" i="28"/>
  <c r="D117" i="28" s="1"/>
  <c r="C78" i="28"/>
  <c r="C117" i="28" s="1"/>
  <c r="D73" i="28"/>
  <c r="D112" i="28" s="1"/>
  <c r="C73" i="28"/>
  <c r="C112" i="28" s="1"/>
  <c r="D72" i="28"/>
  <c r="D111" i="28" s="1"/>
  <c r="C72" i="28"/>
  <c r="C111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18" i="28"/>
  <c r="D7" i="28"/>
  <c r="C18" i="28"/>
  <c r="C7" i="28"/>
  <c r="C30" i="28"/>
  <c r="C46" i="12"/>
  <c r="N22" i="30" l="1"/>
  <c r="N21" i="30"/>
  <c r="N20" i="30"/>
  <c r="M48" i="28"/>
  <c r="M49" i="28"/>
  <c r="M50" i="28"/>
  <c r="M51" i="28"/>
  <c r="M52" i="28"/>
  <c r="M53" i="28"/>
  <c r="M54" i="28"/>
  <c r="M55" i="28"/>
  <c r="M56" i="28"/>
  <c r="N50" i="30"/>
  <c r="N51" i="30"/>
  <c r="N52" i="30"/>
  <c r="M11" i="28"/>
  <c r="M12" i="28"/>
  <c r="M13" i="28"/>
  <c r="M14" i="28"/>
  <c r="M15" i="28"/>
  <c r="M16" i="28"/>
  <c r="M9" i="28"/>
  <c r="M10" i="28"/>
  <c r="N10" i="28"/>
  <c r="N11" i="28"/>
  <c r="N12" i="28"/>
  <c r="N9" i="28"/>
  <c r="N13" i="28"/>
  <c r="N14" i="28"/>
  <c r="N15" i="28"/>
  <c r="N16" i="28"/>
  <c r="M62" i="28"/>
  <c r="M67" i="28"/>
  <c r="M59" i="28"/>
  <c r="M64" i="28"/>
  <c r="M63" i="28"/>
  <c r="M60" i="28"/>
  <c r="M66" i="28"/>
  <c r="M61" i="28"/>
  <c r="M65" i="28"/>
  <c r="N59" i="28"/>
  <c r="N60" i="28"/>
  <c r="N61" i="28"/>
  <c r="N62" i="28"/>
  <c r="N63" i="28"/>
  <c r="N64" i="28"/>
  <c r="N65" i="28"/>
  <c r="N66" i="28"/>
  <c r="N67" i="28"/>
  <c r="M21" i="28"/>
  <c r="M24" i="28"/>
  <c r="M25" i="28"/>
  <c r="M26" i="28"/>
  <c r="M27" i="28"/>
  <c r="M42" i="30"/>
  <c r="M43" i="30"/>
  <c r="M44" i="30"/>
  <c r="N48" i="28"/>
  <c r="N49" i="28"/>
  <c r="N50" i="28"/>
  <c r="N51" i="28"/>
  <c r="N52" i="28"/>
  <c r="N53" i="28"/>
  <c r="N54" i="28"/>
  <c r="N55" i="28"/>
  <c r="N56" i="28"/>
  <c r="N20" i="28"/>
  <c r="N26" i="28"/>
  <c r="N24" i="28"/>
  <c r="N25" i="28"/>
  <c r="N27" i="28"/>
  <c r="N42" i="30"/>
  <c r="N43" i="30"/>
  <c r="N44" i="30"/>
  <c r="M50" i="30"/>
  <c r="M51" i="30"/>
  <c r="M52" i="30"/>
  <c r="M20" i="30"/>
  <c r="M21" i="30"/>
  <c r="C142" i="12"/>
  <c r="M47" i="12"/>
  <c r="S47" i="30"/>
  <c r="D53" i="30"/>
  <c r="D23" i="30"/>
  <c r="N9" i="30"/>
  <c r="N10" i="30"/>
  <c r="N14" i="30"/>
  <c r="O49" i="30"/>
  <c r="N48" i="30"/>
  <c r="N40" i="30"/>
  <c r="O38" i="30"/>
  <c r="N39" i="30"/>
  <c r="N17" i="30"/>
  <c r="N19" i="30"/>
  <c r="O14" i="30"/>
  <c r="M8" i="30"/>
  <c r="O8" i="30"/>
  <c r="M11" i="30"/>
  <c r="O11" i="30"/>
  <c r="M19" i="30"/>
  <c r="M17" i="30"/>
  <c r="O19" i="30"/>
  <c r="O17" i="30"/>
  <c r="M16" i="30"/>
  <c r="O18" i="30"/>
  <c r="M22" i="30"/>
  <c r="C23" i="30"/>
  <c r="N8" i="30"/>
  <c r="M9" i="30"/>
  <c r="O9" i="30"/>
  <c r="M10" i="30"/>
  <c r="O10" i="30"/>
  <c r="N11" i="30"/>
  <c r="M14" i="30"/>
  <c r="O16" i="30"/>
  <c r="M18" i="30"/>
  <c r="O22" i="30"/>
  <c r="E23" i="30"/>
  <c r="E83" i="30" s="1"/>
  <c r="C67" i="30"/>
  <c r="C53" i="30"/>
  <c r="M40" i="30"/>
  <c r="M39" i="30"/>
  <c r="E67" i="30"/>
  <c r="O37" i="30"/>
  <c r="O40" i="30"/>
  <c r="O39" i="30"/>
  <c r="S40" i="30"/>
  <c r="S39" i="30"/>
  <c r="S37" i="30"/>
  <c r="M38" i="30"/>
  <c r="S38" i="30"/>
  <c r="M41" i="30"/>
  <c r="S41" i="30"/>
  <c r="M48" i="30"/>
  <c r="M49" i="30"/>
  <c r="O48" i="30"/>
  <c r="O47" i="30"/>
  <c r="S48" i="30"/>
  <c r="S49" i="30"/>
  <c r="M46" i="30"/>
  <c r="S46" i="30"/>
  <c r="M47" i="30"/>
  <c r="D67" i="30"/>
  <c r="N16" i="30"/>
  <c r="N18" i="30"/>
  <c r="N38" i="30"/>
  <c r="N41" i="30"/>
  <c r="N49" i="30"/>
  <c r="N47" i="30"/>
  <c r="N46" i="30"/>
  <c r="O47" i="28"/>
  <c r="C68" i="28"/>
  <c r="M58" i="28"/>
  <c r="C85" i="28"/>
  <c r="D85" i="28"/>
  <c r="S47" i="28"/>
  <c r="E85" i="28"/>
  <c r="M47" i="28"/>
  <c r="O58" i="28"/>
  <c r="S58" i="28"/>
  <c r="N47" i="28"/>
  <c r="N58" i="28"/>
  <c r="D68" i="28"/>
  <c r="D107" i="28" s="1"/>
  <c r="C29" i="28"/>
  <c r="S8" i="28"/>
  <c r="N19" i="28"/>
  <c r="S28" i="28"/>
  <c r="O28" i="28"/>
  <c r="M28" i="28"/>
  <c r="N23" i="28"/>
  <c r="S22" i="28"/>
  <c r="O22" i="28"/>
  <c r="M22" i="28"/>
  <c r="N21" i="28"/>
  <c r="S20" i="28"/>
  <c r="O20" i="28"/>
  <c r="M20" i="28"/>
  <c r="M17" i="28"/>
  <c r="O8" i="28"/>
  <c r="M19" i="28"/>
  <c r="O19" i="28"/>
  <c r="S19" i="28"/>
  <c r="N28" i="28"/>
  <c r="S23" i="28"/>
  <c r="O23" i="28"/>
  <c r="M23" i="28"/>
  <c r="N22" i="28"/>
  <c r="S21" i="28"/>
  <c r="O21" i="28"/>
  <c r="D29" i="28"/>
  <c r="E29" i="28"/>
  <c r="E107" i="28" s="1"/>
  <c r="M8" i="28"/>
  <c r="N8" i="28"/>
  <c r="S17" i="28"/>
  <c r="O17" i="28"/>
  <c r="N17" i="28"/>
  <c r="M71" i="28" l="1"/>
  <c r="C107" i="28"/>
  <c r="N75" i="28"/>
  <c r="N77" i="28"/>
  <c r="N76" i="28"/>
  <c r="N74" i="28"/>
  <c r="N24" i="30"/>
  <c r="N29" i="30"/>
  <c r="N30" i="30"/>
  <c r="N26" i="30"/>
  <c r="N25" i="30"/>
  <c r="N28" i="30"/>
  <c r="N27" i="30"/>
  <c r="M78" i="28"/>
  <c r="M73" i="28"/>
  <c r="N78" i="28"/>
  <c r="M7" i="30"/>
  <c r="M30" i="30"/>
  <c r="M29" i="30"/>
  <c r="M28" i="30"/>
  <c r="N60" i="30"/>
  <c r="N58" i="30"/>
  <c r="N57" i="30"/>
  <c r="N59" i="30"/>
  <c r="N55" i="30"/>
  <c r="N56" i="30"/>
  <c r="M70" i="28"/>
  <c r="N72" i="28"/>
  <c r="O38" i="28"/>
  <c r="O33" i="28"/>
  <c r="O32" i="28"/>
  <c r="O34" i="28"/>
  <c r="O35" i="28"/>
  <c r="O36" i="28"/>
  <c r="O37" i="28"/>
  <c r="O31" i="28"/>
  <c r="M76" i="28"/>
  <c r="M74" i="28"/>
  <c r="M77" i="28"/>
  <c r="M75" i="28"/>
  <c r="M55" i="30"/>
  <c r="M60" i="30"/>
  <c r="M59" i="30"/>
  <c r="M56" i="30"/>
  <c r="M58" i="30"/>
  <c r="M57" i="30"/>
  <c r="N70" i="28"/>
  <c r="N39" i="28"/>
  <c r="N33" i="28"/>
  <c r="N36" i="28"/>
  <c r="N31" i="28"/>
  <c r="N38" i="28"/>
  <c r="N35" i="28"/>
  <c r="N32" i="28"/>
  <c r="N34" i="28"/>
  <c r="N37" i="28"/>
  <c r="M72" i="28"/>
  <c r="N71" i="28"/>
  <c r="O28" i="30"/>
  <c r="O27" i="30"/>
  <c r="O26" i="30"/>
  <c r="O30" i="30"/>
  <c r="O29" i="30"/>
  <c r="O25" i="30"/>
  <c r="N73" i="28"/>
  <c r="M36" i="28"/>
  <c r="M31" i="28"/>
  <c r="M32" i="28"/>
  <c r="M38" i="28"/>
  <c r="M37" i="28"/>
  <c r="M35" i="28"/>
  <c r="M34" i="28"/>
  <c r="M33" i="28"/>
  <c r="O39" i="28"/>
  <c r="N7" i="30"/>
  <c r="M27" i="30"/>
  <c r="M26" i="30"/>
  <c r="N7" i="28"/>
  <c r="M69" i="28"/>
  <c r="O24" i="30"/>
  <c r="O57" i="28"/>
  <c r="M45" i="30"/>
  <c r="M39" i="28"/>
  <c r="O46" i="28"/>
  <c r="M57" i="28"/>
  <c r="M37" i="30"/>
  <c r="M24" i="30"/>
  <c r="N37" i="30"/>
  <c r="O45" i="30"/>
  <c r="O53" i="30" s="1"/>
  <c r="N15" i="30"/>
  <c r="N54" i="30"/>
  <c r="N45" i="30"/>
  <c r="M25" i="30"/>
  <c r="O7" i="30"/>
  <c r="O15" i="30"/>
  <c r="M15" i="30"/>
  <c r="S54" i="30"/>
  <c r="O54" i="30"/>
  <c r="M54" i="30"/>
  <c r="S45" i="30"/>
  <c r="S24" i="30"/>
  <c r="M30" i="28"/>
  <c r="O69" i="28"/>
  <c r="M46" i="28"/>
  <c r="N46" i="28"/>
  <c r="S46" i="28"/>
  <c r="N69" i="28"/>
  <c r="S69" i="28"/>
  <c r="S57" i="28"/>
  <c r="N57" i="28"/>
  <c r="M7" i="28"/>
  <c r="M18" i="28"/>
  <c r="O7" i="28"/>
  <c r="S30" i="28"/>
  <c r="S18" i="28"/>
  <c r="S7" i="28"/>
  <c r="O30" i="28"/>
  <c r="O18" i="28"/>
  <c r="N18" i="28"/>
  <c r="N30" i="28"/>
  <c r="S39" i="28"/>
  <c r="W3" i="22"/>
  <c r="W3" i="21"/>
  <c r="W27" i="21" s="1"/>
  <c r="V3" i="20"/>
  <c r="V12" i="20" s="1"/>
  <c r="L21" i="20" s="1"/>
  <c r="H27" i="19"/>
  <c r="L21" i="19"/>
  <c r="V12" i="19"/>
  <c r="N23" i="30" l="1"/>
  <c r="M23" i="30"/>
  <c r="N53" i="30"/>
  <c r="M68" i="28"/>
  <c r="N29" i="28"/>
  <c r="M53" i="30"/>
  <c r="O68" i="28"/>
  <c r="M29" i="28"/>
  <c r="N68" i="28"/>
  <c r="W3" i="23"/>
  <c r="W3" i="33" s="1"/>
  <c r="M51" i="21"/>
  <c r="W27" i="22"/>
  <c r="M51" i="22" s="1"/>
  <c r="O23" i="30"/>
  <c r="S23" i="30"/>
  <c r="S53" i="30"/>
  <c r="S68" i="28"/>
  <c r="O29" i="28"/>
  <c r="S29" i="28"/>
  <c r="W39" i="33" l="1"/>
  <c r="M75" i="33"/>
  <c r="W3" i="28"/>
  <c r="W3" i="12"/>
  <c r="W3" i="30"/>
  <c r="W27" i="23"/>
  <c r="M51" i="23"/>
  <c r="C103" i="12"/>
  <c r="W42" i="28" l="1"/>
  <c r="M81" i="28"/>
  <c r="W33" i="30"/>
  <c r="M63" i="30"/>
  <c r="M99" i="12"/>
  <c r="W51" i="12"/>
  <c r="I95" i="12"/>
  <c r="I143" i="12" s="1"/>
  <c r="I96" i="12"/>
  <c r="I144" i="12" s="1"/>
  <c r="S55" i="12"/>
  <c r="S56" i="12"/>
  <c r="S57" i="12"/>
  <c r="S58" i="12"/>
  <c r="S59" i="12"/>
  <c r="S60" i="12"/>
  <c r="S61" i="12"/>
  <c r="S62" i="12"/>
  <c r="S63" i="12"/>
  <c r="S64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7" i="12"/>
  <c r="S8" i="12"/>
  <c r="S9" i="12"/>
  <c r="S10" i="12"/>
  <c r="S11" i="12"/>
  <c r="S12" i="12"/>
  <c r="S13" i="12"/>
  <c r="S14" i="12"/>
  <c r="S15" i="12"/>
  <c r="S16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95" i="12" l="1"/>
  <c r="S96" i="12"/>
  <c r="S46" i="12"/>
  <c r="S94" i="12"/>
  <c r="S48" i="12"/>
  <c r="I71" i="23" l="1"/>
  <c r="E71" i="23"/>
  <c r="D71" i="23"/>
  <c r="C71" i="23"/>
  <c r="I70" i="23"/>
  <c r="E70" i="23"/>
  <c r="D70" i="23"/>
  <c r="C70" i="23"/>
  <c r="I68" i="23"/>
  <c r="E68" i="23"/>
  <c r="D68" i="23"/>
  <c r="C68" i="23"/>
  <c r="I67" i="23"/>
  <c r="E67" i="23"/>
  <c r="D67" i="23"/>
  <c r="C67" i="23"/>
  <c r="I66" i="23"/>
  <c r="E66" i="23"/>
  <c r="D66" i="23"/>
  <c r="C66" i="23"/>
  <c r="I65" i="23"/>
  <c r="E65" i="23"/>
  <c r="D65" i="23"/>
  <c r="C65" i="23"/>
  <c r="I64" i="23"/>
  <c r="E64" i="23"/>
  <c r="D64" i="23"/>
  <c r="C64" i="23"/>
  <c r="I63" i="23"/>
  <c r="E63" i="23"/>
  <c r="D63" i="23"/>
  <c r="C63" i="23"/>
  <c r="I62" i="23"/>
  <c r="E62" i="23"/>
  <c r="D62" i="23"/>
  <c r="C62" i="23"/>
  <c r="I61" i="23"/>
  <c r="E61" i="23"/>
  <c r="D61" i="23"/>
  <c r="C61" i="23"/>
  <c r="I60" i="23"/>
  <c r="E60" i="23"/>
  <c r="D60" i="23"/>
  <c r="C60" i="23"/>
  <c r="E59" i="23"/>
  <c r="D59" i="23"/>
  <c r="C59" i="23"/>
  <c r="I58" i="23"/>
  <c r="E58" i="23"/>
  <c r="D58" i="23"/>
  <c r="C58" i="23"/>
  <c r="I57" i="23"/>
  <c r="E57" i="23"/>
  <c r="D57" i="23"/>
  <c r="C57" i="23"/>
  <c r="I56" i="23"/>
  <c r="E56" i="23"/>
  <c r="D56" i="23"/>
  <c r="C56" i="23"/>
  <c r="I45" i="23"/>
  <c r="E45" i="23"/>
  <c r="D45" i="23"/>
  <c r="C45" i="23"/>
  <c r="I31" i="23"/>
  <c r="E31" i="23"/>
  <c r="D31" i="23"/>
  <c r="C31" i="23"/>
  <c r="I21" i="23"/>
  <c r="E21" i="23"/>
  <c r="D21" i="23"/>
  <c r="C21" i="23"/>
  <c r="I7" i="23"/>
  <c r="E7" i="23"/>
  <c r="D7" i="23"/>
  <c r="C7" i="23"/>
  <c r="I71" i="22"/>
  <c r="E71" i="22"/>
  <c r="D71" i="22"/>
  <c r="C71" i="22"/>
  <c r="I70" i="22"/>
  <c r="E70" i="22"/>
  <c r="D70" i="22"/>
  <c r="C70" i="22"/>
  <c r="I68" i="22"/>
  <c r="E68" i="22"/>
  <c r="D68" i="22"/>
  <c r="C68" i="22"/>
  <c r="I67" i="22"/>
  <c r="E67" i="22"/>
  <c r="D67" i="22"/>
  <c r="C67" i="22"/>
  <c r="I66" i="22"/>
  <c r="E66" i="22"/>
  <c r="D66" i="22"/>
  <c r="C66" i="22"/>
  <c r="I65" i="22"/>
  <c r="E65" i="22"/>
  <c r="D65" i="22"/>
  <c r="C65" i="22"/>
  <c r="I64" i="22"/>
  <c r="E64" i="22"/>
  <c r="D64" i="22"/>
  <c r="C64" i="22"/>
  <c r="I63" i="22"/>
  <c r="E63" i="22"/>
  <c r="D63" i="22"/>
  <c r="C63" i="22"/>
  <c r="I62" i="22"/>
  <c r="E62" i="22"/>
  <c r="D62" i="22"/>
  <c r="C62" i="22"/>
  <c r="I61" i="22"/>
  <c r="E61" i="22"/>
  <c r="D61" i="22"/>
  <c r="C61" i="22"/>
  <c r="I60" i="22"/>
  <c r="E60" i="22"/>
  <c r="D60" i="22"/>
  <c r="C60" i="22"/>
  <c r="E59" i="22"/>
  <c r="D59" i="22"/>
  <c r="C59" i="22"/>
  <c r="I58" i="22"/>
  <c r="E58" i="22"/>
  <c r="D58" i="22"/>
  <c r="C58" i="22"/>
  <c r="I57" i="22"/>
  <c r="E57" i="22"/>
  <c r="D57" i="22"/>
  <c r="C57" i="22"/>
  <c r="I56" i="22"/>
  <c r="E56" i="22"/>
  <c r="D56" i="22"/>
  <c r="C56" i="22"/>
  <c r="E45" i="22"/>
  <c r="D45" i="22"/>
  <c r="C45" i="22"/>
  <c r="I31" i="22"/>
  <c r="E31" i="22"/>
  <c r="D31" i="22"/>
  <c r="C31" i="22"/>
  <c r="I21" i="22"/>
  <c r="E21" i="22"/>
  <c r="D21" i="22"/>
  <c r="C21" i="22"/>
  <c r="I7" i="22"/>
  <c r="E7" i="22"/>
  <c r="D7" i="22"/>
  <c r="C7" i="22"/>
  <c r="C56" i="21"/>
  <c r="D56" i="21"/>
  <c r="E56" i="21"/>
  <c r="I56" i="21"/>
  <c r="C57" i="21"/>
  <c r="D57" i="21"/>
  <c r="E57" i="21"/>
  <c r="I57" i="21"/>
  <c r="C58" i="21"/>
  <c r="D58" i="21"/>
  <c r="E58" i="21"/>
  <c r="I58" i="21"/>
  <c r="C59" i="21"/>
  <c r="D59" i="21"/>
  <c r="E59" i="21"/>
  <c r="C60" i="21"/>
  <c r="D60" i="21"/>
  <c r="E60" i="21"/>
  <c r="I60" i="21"/>
  <c r="C61" i="21"/>
  <c r="D61" i="21"/>
  <c r="E61" i="21"/>
  <c r="I61" i="21"/>
  <c r="C62" i="21"/>
  <c r="D62" i="21"/>
  <c r="E62" i="21"/>
  <c r="I62" i="21"/>
  <c r="C63" i="21"/>
  <c r="D63" i="21"/>
  <c r="E63" i="21"/>
  <c r="I63" i="21"/>
  <c r="C64" i="21"/>
  <c r="D64" i="21"/>
  <c r="E64" i="21"/>
  <c r="I64" i="21"/>
  <c r="C65" i="21"/>
  <c r="D65" i="21"/>
  <c r="E65" i="21"/>
  <c r="I65" i="21"/>
  <c r="C66" i="21"/>
  <c r="D66" i="21"/>
  <c r="E66" i="21"/>
  <c r="I66" i="21"/>
  <c r="C67" i="21"/>
  <c r="D67" i="21"/>
  <c r="E67" i="21"/>
  <c r="I67" i="21"/>
  <c r="C68" i="21"/>
  <c r="D68" i="21"/>
  <c r="E68" i="21"/>
  <c r="I68" i="21"/>
  <c r="C70" i="21"/>
  <c r="D70" i="21"/>
  <c r="E70" i="21"/>
  <c r="I70" i="21"/>
  <c r="C71" i="21"/>
  <c r="D71" i="21"/>
  <c r="E71" i="21"/>
  <c r="I71" i="21"/>
  <c r="G12" i="16"/>
  <c r="E45" i="21"/>
  <c r="D45" i="21"/>
  <c r="C45" i="21"/>
  <c r="I31" i="21"/>
  <c r="I48" i="21" s="1"/>
  <c r="S45" i="21" s="1"/>
  <c r="E31" i="21"/>
  <c r="D31" i="21"/>
  <c r="C31" i="21"/>
  <c r="E7" i="21"/>
  <c r="D7" i="21"/>
  <c r="C7" i="21"/>
  <c r="I21" i="21"/>
  <c r="E21" i="21"/>
  <c r="D21" i="21"/>
  <c r="C21" i="21"/>
  <c r="H18" i="20"/>
  <c r="H9" i="20"/>
  <c r="D9" i="20"/>
  <c r="N7" i="20" s="1"/>
  <c r="C9" i="20"/>
  <c r="M8" i="20" s="1"/>
  <c r="B9" i="20"/>
  <c r="L7" i="20" s="1"/>
  <c r="A23" i="20"/>
  <c r="A14" i="20"/>
  <c r="D26" i="20"/>
  <c r="C26" i="20"/>
  <c r="B26" i="20"/>
  <c r="D25" i="20"/>
  <c r="C25" i="20"/>
  <c r="B25" i="20"/>
  <c r="D18" i="20"/>
  <c r="C18" i="20"/>
  <c r="B18" i="20"/>
  <c r="L17" i="20" s="1"/>
  <c r="S23" i="21" l="1"/>
  <c r="S22" i="21"/>
  <c r="R16" i="20"/>
  <c r="R17" i="20"/>
  <c r="R8" i="20"/>
  <c r="R7" i="20"/>
  <c r="H27" i="20"/>
  <c r="C27" i="20"/>
  <c r="N8" i="20"/>
  <c r="N9" i="20" s="1"/>
  <c r="L8" i="20"/>
  <c r="L9" i="20" s="1"/>
  <c r="O23" i="21"/>
  <c r="O22" i="21"/>
  <c r="O37" i="21"/>
  <c r="O40" i="21"/>
  <c r="O32" i="21"/>
  <c r="O35" i="21"/>
  <c r="O43" i="21"/>
  <c r="O33" i="21"/>
  <c r="O34" i="21"/>
  <c r="O38" i="21"/>
  <c r="O44" i="21"/>
  <c r="O41" i="21"/>
  <c r="O39" i="21"/>
  <c r="O42" i="21"/>
  <c r="O36" i="21"/>
  <c r="O22" i="22"/>
  <c r="O23" i="22"/>
  <c r="O46" i="22"/>
  <c r="O47" i="22"/>
  <c r="N23" i="21"/>
  <c r="N22" i="21"/>
  <c r="C55" i="21"/>
  <c r="M14" i="21"/>
  <c r="M10" i="21"/>
  <c r="M18" i="21"/>
  <c r="M13" i="21"/>
  <c r="M9" i="21"/>
  <c r="M17" i="21"/>
  <c r="M19" i="21"/>
  <c r="M12" i="21"/>
  <c r="M20" i="21"/>
  <c r="M16" i="21"/>
  <c r="M15" i="21"/>
  <c r="M8" i="21"/>
  <c r="M11" i="21"/>
  <c r="C48" i="21"/>
  <c r="M47" i="21"/>
  <c r="M46" i="21"/>
  <c r="M10" i="22"/>
  <c r="M18" i="22"/>
  <c r="M13" i="22"/>
  <c r="M15" i="22"/>
  <c r="M16" i="22"/>
  <c r="M12" i="22"/>
  <c r="M11" i="22"/>
  <c r="M19" i="22"/>
  <c r="M8" i="22"/>
  <c r="M14" i="22"/>
  <c r="M20" i="22"/>
  <c r="M9" i="22"/>
  <c r="M17" i="22"/>
  <c r="M33" i="22"/>
  <c r="M41" i="22"/>
  <c r="M36" i="22"/>
  <c r="M44" i="22"/>
  <c r="M38" i="22"/>
  <c r="M39" i="22"/>
  <c r="M34" i="22"/>
  <c r="M42" i="22"/>
  <c r="M37" i="22"/>
  <c r="M35" i="22"/>
  <c r="M43" i="22"/>
  <c r="M40" i="22"/>
  <c r="M32" i="22"/>
  <c r="N46" i="22"/>
  <c r="N47" i="22"/>
  <c r="N47" i="21"/>
  <c r="N46" i="21"/>
  <c r="D24" i="22"/>
  <c r="N7" i="22" s="1"/>
  <c r="N15" i="22"/>
  <c r="N10" i="22"/>
  <c r="N18" i="22"/>
  <c r="N17" i="22"/>
  <c r="N13" i="22"/>
  <c r="N8" i="22"/>
  <c r="N12" i="22"/>
  <c r="N16" i="22"/>
  <c r="N9" i="22"/>
  <c r="N11" i="22"/>
  <c r="N19" i="22"/>
  <c r="N20" i="22"/>
  <c r="N14" i="22"/>
  <c r="N38" i="22"/>
  <c r="N35" i="22"/>
  <c r="N33" i="22"/>
  <c r="N41" i="22"/>
  <c r="N36" i="22"/>
  <c r="N44" i="22"/>
  <c r="N39" i="22"/>
  <c r="N40" i="22"/>
  <c r="N34" i="22"/>
  <c r="N42" i="22"/>
  <c r="N43" i="22"/>
  <c r="N37" i="22"/>
  <c r="N32" i="22"/>
  <c r="N40" i="21"/>
  <c r="N36" i="21"/>
  <c r="N37" i="21"/>
  <c r="N35" i="21"/>
  <c r="N43" i="21"/>
  <c r="N38" i="21"/>
  <c r="N33" i="21"/>
  <c r="N41" i="21"/>
  <c r="N44" i="21"/>
  <c r="N42" i="21"/>
  <c r="N32" i="21"/>
  <c r="N39" i="21"/>
  <c r="N34" i="21"/>
  <c r="N11" i="21"/>
  <c r="N19" i="21"/>
  <c r="N14" i="21"/>
  <c r="N10" i="21"/>
  <c r="N9" i="21"/>
  <c r="N17" i="21"/>
  <c r="N16" i="21"/>
  <c r="N12" i="21"/>
  <c r="N20" i="21"/>
  <c r="N8" i="21"/>
  <c r="N15" i="21"/>
  <c r="N18" i="21"/>
  <c r="N13" i="21"/>
  <c r="O16" i="21"/>
  <c r="O19" i="21"/>
  <c r="O18" i="21"/>
  <c r="O13" i="21"/>
  <c r="O11" i="21"/>
  <c r="O12" i="21"/>
  <c r="O14" i="21"/>
  <c r="O8" i="21"/>
  <c r="O9" i="21"/>
  <c r="O17" i="21"/>
  <c r="O20" i="21"/>
  <c r="O10" i="21"/>
  <c r="O15" i="21"/>
  <c r="O46" i="21"/>
  <c r="O47" i="21"/>
  <c r="O12" i="22"/>
  <c r="O20" i="22"/>
  <c r="O9" i="22"/>
  <c r="O15" i="22"/>
  <c r="O8" i="22"/>
  <c r="O10" i="22"/>
  <c r="O18" i="22"/>
  <c r="O13" i="22"/>
  <c r="O17" i="22"/>
  <c r="O16" i="22"/>
  <c r="O14" i="22"/>
  <c r="O11" i="22"/>
  <c r="O19" i="22"/>
  <c r="O35" i="22"/>
  <c r="O43" i="22"/>
  <c r="O38" i="22"/>
  <c r="O33" i="22"/>
  <c r="O41" i="22"/>
  <c r="O37" i="22"/>
  <c r="O40" i="22"/>
  <c r="O36" i="22"/>
  <c r="O44" i="22"/>
  <c r="O39" i="22"/>
  <c r="O32" i="22"/>
  <c r="O34" i="22"/>
  <c r="O42" i="22"/>
  <c r="N23" i="22"/>
  <c r="N22" i="22"/>
  <c r="S39" i="21"/>
  <c r="S34" i="21"/>
  <c r="S42" i="21"/>
  <c r="S37" i="21"/>
  <c r="S44" i="21"/>
  <c r="S40" i="21"/>
  <c r="S35" i="21"/>
  <c r="S43" i="21"/>
  <c r="S32" i="21"/>
  <c r="S38" i="21"/>
  <c r="S36" i="21"/>
  <c r="S33" i="21"/>
  <c r="S41" i="21"/>
  <c r="C24" i="21"/>
  <c r="M21" i="21" s="1"/>
  <c r="M23" i="21"/>
  <c r="M22" i="21"/>
  <c r="M35" i="21"/>
  <c r="M43" i="21"/>
  <c r="M32" i="21"/>
  <c r="M38" i="21"/>
  <c r="M39" i="21"/>
  <c r="M40" i="21"/>
  <c r="M33" i="21"/>
  <c r="M41" i="21"/>
  <c r="M37" i="21"/>
  <c r="M36" i="21"/>
  <c r="M44" i="21"/>
  <c r="M34" i="21"/>
  <c r="M42" i="21"/>
  <c r="M23" i="22"/>
  <c r="M22" i="22"/>
  <c r="M47" i="22"/>
  <c r="M46" i="22"/>
  <c r="C24" i="23"/>
  <c r="M22" i="23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M47" i="23"/>
  <c r="M46" i="23"/>
  <c r="O46" i="23"/>
  <c r="O4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N47" i="23"/>
  <c r="N46" i="23"/>
  <c r="S46" i="23"/>
  <c r="S47" i="23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E24" i="23"/>
  <c r="O22" i="23" s="1"/>
  <c r="E48" i="21"/>
  <c r="L13" i="16"/>
  <c r="E24" i="21"/>
  <c r="K13" i="16"/>
  <c r="N17" i="20"/>
  <c r="D24" i="23"/>
  <c r="N23" i="23" s="1"/>
  <c r="I24" i="23"/>
  <c r="S22" i="23" s="1"/>
  <c r="D48" i="21"/>
  <c r="N16" i="20"/>
  <c r="L10" i="16"/>
  <c r="K27" i="16"/>
  <c r="L27" i="16" s="1"/>
  <c r="I69" i="21"/>
  <c r="D69" i="21"/>
  <c r="L16" i="20"/>
  <c r="L18" i="20" s="1"/>
  <c r="K10" i="16"/>
  <c r="D55" i="21"/>
  <c r="E55" i="21"/>
  <c r="K42" i="16"/>
  <c r="L42" i="16" s="1"/>
  <c r="E69" i="21"/>
  <c r="C69" i="21"/>
  <c r="K12" i="16"/>
  <c r="L12" i="16" s="1"/>
  <c r="I55" i="21"/>
  <c r="K40" i="16"/>
  <c r="L40" i="16" s="1"/>
  <c r="M21" i="23"/>
  <c r="K39" i="16"/>
  <c r="L39" i="16" s="1"/>
  <c r="C55" i="23"/>
  <c r="E55" i="23"/>
  <c r="M7" i="23"/>
  <c r="M24" i="23" s="1"/>
  <c r="D55" i="23"/>
  <c r="D69" i="23"/>
  <c r="K43" i="16"/>
  <c r="L43" i="16" s="1"/>
  <c r="C48" i="23"/>
  <c r="E48" i="23"/>
  <c r="I48" i="23"/>
  <c r="I55" i="23"/>
  <c r="C69" i="23"/>
  <c r="E69" i="23"/>
  <c r="I69" i="23"/>
  <c r="D48" i="23"/>
  <c r="C55" i="22"/>
  <c r="C24" i="22"/>
  <c r="M7" i="22" s="1"/>
  <c r="E55" i="22"/>
  <c r="E24" i="22"/>
  <c r="I55" i="22"/>
  <c r="I24" i="22"/>
  <c r="S7" i="22" s="1"/>
  <c r="M24" i="16" s="1"/>
  <c r="K24" i="16"/>
  <c r="L24" i="16" s="1"/>
  <c r="K25" i="16"/>
  <c r="L25" i="16" s="1"/>
  <c r="C48" i="22"/>
  <c r="M45" i="22" s="1"/>
  <c r="I48" i="22"/>
  <c r="C69" i="22"/>
  <c r="I69" i="22"/>
  <c r="D55" i="22"/>
  <c r="D48" i="22"/>
  <c r="N31" i="22" s="1"/>
  <c r="D69" i="22"/>
  <c r="K28" i="16"/>
  <c r="L28" i="16" s="1"/>
  <c r="E48" i="22"/>
  <c r="E69" i="22"/>
  <c r="D24" i="21"/>
  <c r="I24" i="21"/>
  <c r="M16" i="20"/>
  <c r="M17" i="20"/>
  <c r="M7" i="20"/>
  <c r="M9" i="20" s="1"/>
  <c r="B27" i="20"/>
  <c r="D27" i="20"/>
  <c r="M9" i="16" l="1"/>
  <c r="S21" i="21"/>
  <c r="S7" i="21"/>
  <c r="S24" i="21" s="1"/>
  <c r="M23" i="23"/>
  <c r="N21" i="22"/>
  <c r="N21" i="23"/>
  <c r="R9" i="20"/>
  <c r="R18" i="20"/>
  <c r="E72" i="21"/>
  <c r="O21" i="23"/>
  <c r="O23" i="23"/>
  <c r="O7" i="23"/>
  <c r="O7" i="21"/>
  <c r="M7" i="21"/>
  <c r="M24" i="21" s="1"/>
  <c r="N7" i="23"/>
  <c r="N22" i="23"/>
  <c r="O21" i="21"/>
  <c r="C72" i="21"/>
  <c r="S21" i="23"/>
  <c r="S23" i="23"/>
  <c r="S7" i="23"/>
  <c r="M39" i="16" s="1"/>
  <c r="S31" i="21"/>
  <c r="S48" i="21" s="1"/>
  <c r="G42" i="16"/>
  <c r="G39" i="16"/>
  <c r="K46" i="16"/>
  <c r="L46" i="16" s="1"/>
  <c r="O21" i="22"/>
  <c r="N18" i="20"/>
  <c r="S21" i="22"/>
  <c r="M25" i="16" s="1"/>
  <c r="K15" i="16"/>
  <c r="L15" i="16" s="1"/>
  <c r="M21" i="22"/>
  <c r="M24" i="22" s="1"/>
  <c r="O7" i="22"/>
  <c r="K16" i="16"/>
  <c r="L16" i="16" s="1"/>
  <c r="M18" i="20"/>
  <c r="K45" i="16"/>
  <c r="L45" i="16" s="1"/>
  <c r="I72" i="21"/>
  <c r="D72" i="21"/>
  <c r="I72" i="23"/>
  <c r="C72" i="23"/>
  <c r="S31" i="23"/>
  <c r="M42" i="16" s="1"/>
  <c r="M31" i="23"/>
  <c r="S45" i="23"/>
  <c r="M43" i="16" s="1"/>
  <c r="M45" i="23"/>
  <c r="D72" i="23"/>
  <c r="N31" i="23"/>
  <c r="E72" i="23"/>
  <c r="N45" i="23"/>
  <c r="O31" i="23"/>
  <c r="O45" i="23"/>
  <c r="N24" i="22"/>
  <c r="E72" i="22"/>
  <c r="O31" i="22"/>
  <c r="D72" i="22"/>
  <c r="N45" i="22"/>
  <c r="N48" i="22" s="1"/>
  <c r="K31" i="16"/>
  <c r="L31" i="16" s="1"/>
  <c r="I72" i="22"/>
  <c r="G27" i="16"/>
  <c r="S31" i="22"/>
  <c r="M27" i="16" s="1"/>
  <c r="S45" i="22"/>
  <c r="M28" i="16" s="1"/>
  <c r="G24" i="16"/>
  <c r="C72" i="22"/>
  <c r="M31" i="22"/>
  <c r="M48" i="22" s="1"/>
  <c r="O45" i="22"/>
  <c r="K30" i="16"/>
  <c r="L30" i="16" s="1"/>
  <c r="N21" i="21"/>
  <c r="N7" i="21"/>
  <c r="N31" i="21"/>
  <c r="N45" i="21"/>
  <c r="O31" i="21"/>
  <c r="O45" i="21"/>
  <c r="M12" i="16"/>
  <c r="M31" i="21"/>
  <c r="M45" i="21"/>
  <c r="D18" i="19"/>
  <c r="N17" i="19" s="1"/>
  <c r="C18" i="19"/>
  <c r="M17" i="19" s="1"/>
  <c r="D26" i="19"/>
  <c r="C26" i="19"/>
  <c r="B26" i="19"/>
  <c r="D25" i="19"/>
  <c r="C25" i="19"/>
  <c r="B25" i="19"/>
  <c r="B18" i="19"/>
  <c r="L17" i="19" s="1"/>
  <c r="R17" i="19"/>
  <c r="R16" i="19"/>
  <c r="R8" i="19"/>
  <c r="N8" i="19"/>
  <c r="L8" i="19"/>
  <c r="M8" i="19"/>
  <c r="M7" i="19"/>
  <c r="N24" i="23" l="1"/>
  <c r="O24" i="21"/>
  <c r="S24" i="22"/>
  <c r="O24" i="23"/>
  <c r="S24" i="23"/>
  <c r="M40" i="16"/>
  <c r="O24" i="22"/>
  <c r="N16" i="19"/>
  <c r="N18" i="19" s="1"/>
  <c r="G15" i="16"/>
  <c r="C27" i="19"/>
  <c r="M16" i="19"/>
  <c r="M18" i="19" s="1"/>
  <c r="R18" i="19"/>
  <c r="G9" i="16"/>
  <c r="N24" i="21"/>
  <c r="M13" i="16"/>
  <c r="M10" i="16"/>
  <c r="G45" i="16"/>
  <c r="N48" i="23"/>
  <c r="M48" i="23"/>
  <c r="O48" i="23"/>
  <c r="S48" i="23"/>
  <c r="S48" i="22"/>
  <c r="G30" i="16"/>
  <c r="O48" i="22"/>
  <c r="N48" i="21"/>
  <c r="O48" i="21"/>
  <c r="M48" i="21"/>
  <c r="L16" i="19"/>
  <c r="L18" i="19" s="1"/>
  <c r="R7" i="19"/>
  <c r="R9" i="19" s="1"/>
  <c r="L7" i="19"/>
  <c r="L9" i="19" s="1"/>
  <c r="N7" i="19"/>
  <c r="M9" i="19"/>
  <c r="B27" i="19"/>
  <c r="D27" i="19"/>
  <c r="N9" i="19" l="1"/>
  <c r="L9" i="16"/>
  <c r="K9" i="16"/>
  <c r="M7" i="12" l="1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N55" i="12" l="1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N66" i="12"/>
  <c r="O66" i="12"/>
  <c r="N67" i="12"/>
  <c r="O67" i="12"/>
  <c r="N68" i="12"/>
  <c r="O68" i="12"/>
  <c r="N69" i="12"/>
  <c r="O69" i="12"/>
  <c r="N70" i="12"/>
  <c r="O70" i="12"/>
  <c r="N71" i="12"/>
  <c r="O71" i="12"/>
  <c r="N72" i="12"/>
  <c r="O72" i="12"/>
  <c r="N73" i="12"/>
  <c r="O73" i="12"/>
  <c r="N74" i="12"/>
  <c r="O74" i="12"/>
  <c r="N75" i="12"/>
  <c r="O75" i="12"/>
  <c r="N76" i="12"/>
  <c r="O76" i="12"/>
  <c r="N77" i="12"/>
  <c r="O77" i="12"/>
  <c r="N78" i="12"/>
  <c r="O78" i="12"/>
  <c r="N79" i="12"/>
  <c r="O79" i="12"/>
  <c r="N80" i="12"/>
  <c r="O80" i="12"/>
  <c r="N81" i="12"/>
  <c r="O81" i="12"/>
  <c r="N82" i="12"/>
  <c r="O82" i="12"/>
  <c r="N83" i="12"/>
  <c r="O83" i="12"/>
  <c r="N84" i="12"/>
  <c r="O84" i="12"/>
  <c r="N85" i="12"/>
  <c r="O85" i="12"/>
  <c r="N86" i="12"/>
  <c r="O86" i="12"/>
  <c r="N87" i="12"/>
  <c r="O87" i="12"/>
  <c r="N88" i="12"/>
  <c r="O88" i="12"/>
  <c r="N89" i="12"/>
  <c r="O89" i="12"/>
  <c r="N90" i="12"/>
  <c r="O90" i="12"/>
  <c r="N91" i="12"/>
  <c r="O91" i="12"/>
  <c r="N92" i="12"/>
  <c r="O92" i="12"/>
  <c r="N93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N46" i="12"/>
  <c r="D95" i="12"/>
  <c r="D143" i="12" s="1"/>
  <c r="E95" i="12"/>
  <c r="E143" i="12" s="1"/>
  <c r="D96" i="12"/>
  <c r="D144" i="12" s="1"/>
  <c r="E96" i="12"/>
  <c r="E144" i="12" s="1"/>
  <c r="N48" i="12"/>
  <c r="O94" i="12" l="1"/>
  <c r="N94" i="12"/>
  <c r="O46" i="12"/>
  <c r="O96" i="12"/>
  <c r="O95" i="12"/>
  <c r="O48" i="12"/>
  <c r="N96" i="12"/>
  <c r="N95" i="12"/>
  <c r="C95" i="12"/>
  <c r="C143" i="12" s="1"/>
  <c r="C96" i="12"/>
  <c r="C144" i="12" s="1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48" i="12"/>
  <c r="M46" i="12" l="1"/>
  <c r="M94" i="12"/>
  <c r="M96" i="12"/>
  <c r="M95" i="12"/>
</calcChain>
</file>

<file path=xl/sharedStrings.xml><?xml version="1.0" encoding="utf-8"?>
<sst xmlns="http://schemas.openxmlformats.org/spreadsheetml/2006/main" count="1228" uniqueCount="98">
  <si>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</si>
  <si>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</si>
  <si>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</si>
  <si>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</si>
  <si>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</si>
  <si>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</si>
  <si>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</si>
  <si>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</si>
  <si>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</si>
  <si>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</si>
  <si>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</si>
  <si>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</si>
  <si>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</si>
  <si>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</si>
  <si>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</si>
  <si>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</si>
  <si>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</si>
  <si>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</si>
  <si>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</si>
  <si>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</si>
  <si>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</si>
  <si>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</si>
  <si>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</si>
  <si>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</si>
  <si>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</si>
  <si>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</si>
  <si>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</si>
  <si>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</si>
  <si>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</si>
  <si>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</si>
  <si>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</si>
  <si>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</si>
  <si>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</si>
  <si>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</si>
  <si>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</si>
  <si>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</si>
  <si>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</si>
  <si>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</si>
  <si>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</si>
  <si>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</si>
  <si>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</si>
  <si>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</si>
  <si>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</si>
  <si>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</si>
  <si>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</si>
  <si>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</si>
  <si>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</si>
  <si>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</si>
  <si>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</si>
  <si>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</si>
  <si>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</si>
  <si>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</si>
  <si>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</si>
  <si>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</si>
  <si>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</si>
  <si>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</si>
  <si>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</si>
  <si>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</si>
  <si>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</si>
  <si>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</si>
  <si>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</si>
  <si>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</si>
  <si>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</si>
  <si>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</si>
  <si>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</si>
  <si>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</si>
  <si>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</si>
  <si>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</si>
  <si>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</si>
  <si>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</si>
  <si>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</si>
  <si>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</si>
  <si>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</si>
  <si>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</si>
  <si>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</si>
  <si>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</si>
  <si>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</si>
  <si>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</si>
  <si>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</si>
  <si>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</si>
  <si>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</si>
  <si>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</si>
  <si>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</t>
    </r>
    <r>
      <rPr>
        <b/>
        <sz val="11"/>
        <color theme="0"/>
        <rFont val="Calibri"/>
        <family val="2"/>
      </rPr>
      <t>2022 / 2021</t>
    </r>
  </si>
  <si>
    <t xml:space="preserve">DISTRIBUIÇÃO </t>
  </si>
  <si>
    <t>LATA</t>
  </si>
  <si>
    <t>SAC</t>
  </si>
  <si>
    <t>TERRAS DA BEIRA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</si>
  <si>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2023</t>
    </r>
  </si>
  <si>
    <r>
      <t xml:space="preserve">D </t>
    </r>
    <r>
      <rPr>
        <b/>
        <sz val="11"/>
        <color theme="0"/>
        <rFont val="Calibri"/>
        <family val="2"/>
      </rPr>
      <t>2023 / 2022</t>
    </r>
  </si>
  <si>
    <r>
      <t xml:space="preserve">D                       </t>
    </r>
    <r>
      <rPr>
        <b/>
        <sz val="11"/>
        <color theme="0"/>
        <rFont val="Calibri"/>
        <family val="2"/>
      </rPr>
      <t>2023 / 2022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</si>
  <si>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2023/2022</t>
    </r>
  </si>
  <si>
    <t>IG</t>
  </si>
  <si>
    <t>DO</t>
  </si>
  <si>
    <r>
      <t>Janeiro - setembro 2023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2022</t>
    </r>
  </si>
  <si>
    <t>VARIAÇÃO (JAN-SET)</t>
  </si>
  <si>
    <t>janeiro - setembro</t>
  </si>
  <si>
    <t>VARIAÇÃO (JAN.-SET)</t>
  </si>
  <si>
    <t>VENDAS ATÉ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</si>
</sst>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00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5" fillId="0" borderId="18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4" fontId="4" fillId="2" borderId="3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4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8" xfId="0" applyNumberFormat="1" applyBorder="1"/>
    <xf numFmtId="3" fontId="0" fillId="0" borderId="79" xfId="0" applyNumberFormat="1" applyBorder="1"/>
    <xf numFmtId="3" fontId="0" fillId="0" borderId="7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5" fillId="0" borderId="68" xfId="0" applyNumberFormat="1" applyFont="1" applyBorder="1"/>
    <xf numFmtId="0" fontId="0" fillId="0" borderId="16" xfId="0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4" fontId="0" fillId="0" borderId="19" xfId="0" applyNumberFormat="1" applyBorder="1"/>
    <xf numFmtId="4" fontId="0" fillId="0" borderId="20" xfId="0" applyNumberFormat="1" applyBorder="1"/>
    <xf numFmtId="3" fontId="5" fillId="0" borderId="17" xfId="0" applyNumberFormat="1" applyFont="1" applyBorder="1"/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  <xf numFmtId="3" fontId="5" fillId="0" borderId="18" xfId="0" applyNumberFormat="1" applyFont="1" applyBorder="1" applyAlignment="1">
      <alignment vertical="center"/>
    </xf>
    <xf numFmtId="3" fontId="0" fillId="0" borderId="22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164" fontId="40" fillId="3" borderId="0" xfId="0" applyNumberFormat="1" applyFont="1" applyFill="1" applyAlignment="1">
      <alignment horizontal="center" vertical="center"/>
    </xf>
    <xf numFmtId="0" fontId="32" fillId="3" borderId="0" xfId="2" applyFont="1" applyFill="1" applyAlignment="1">
      <alignment horizontal="center" vertical="center" wrapText="1"/>
    </xf>
    <xf numFmtId="0" fontId="21" fillId="0" borderId="0" xfId="2" quotePrefix="1" applyFont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4" fillId="2" borderId="66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workbookViewId="0">
      <selection activeCell="D5" sqref="D5"/>
    </sheetView>
  </sheetViews>
  <sheetFormatPr defaultRowHeight="15" x14ac:dyDescent="0.25"/>
  <cols>
    <col min="1" max="16384" width="9.140625" style="140"/>
  </cols>
  <sheetData>
    <row r="2" spans="1:9" x14ac:dyDescent="0.25">
      <c r="D2" s="425" t="s">
        <v>50</v>
      </c>
      <c r="E2" s="425"/>
      <c r="F2" s="425"/>
      <c r="G2" s="425"/>
      <c r="H2" s="425"/>
      <c r="I2" s="425"/>
    </row>
    <row r="3" spans="1:9" x14ac:dyDescent="0.25">
      <c r="D3" s="425"/>
      <c r="E3" s="425"/>
      <c r="F3" s="425"/>
      <c r="G3" s="425"/>
      <c r="H3" s="425"/>
      <c r="I3" s="425"/>
    </row>
    <row r="4" spans="1:9" ht="15.75" x14ac:dyDescent="0.25">
      <c r="D4" s="426" t="s">
        <v>93</v>
      </c>
      <c r="E4" s="426"/>
      <c r="F4" s="426"/>
      <c r="G4" s="426"/>
      <c r="H4" s="426"/>
      <c r="I4" s="426"/>
    </row>
    <row r="6" spans="1:9" ht="15" customHeight="1" x14ac:dyDescent="0.25"/>
    <row r="7" spans="1:9" ht="15" customHeight="1" x14ac:dyDescent="0.25">
      <c r="A7" s="141" t="s">
        <v>49</v>
      </c>
    </row>
    <row r="8" spans="1:9" ht="15" customHeight="1" x14ac:dyDescent="0.25"/>
    <row r="9" spans="1:9" ht="15" customHeight="1" x14ac:dyDescent="0.25">
      <c r="A9" s="141" t="s">
        <v>48</v>
      </c>
    </row>
    <row r="10" spans="1:9" ht="15" customHeight="1" x14ac:dyDescent="0.25"/>
    <row r="11" spans="1:9" ht="15" customHeight="1" x14ac:dyDescent="0.25">
      <c r="A11" s="141" t="s">
        <v>51</v>
      </c>
    </row>
    <row r="12" spans="1:9" ht="15" customHeight="1" x14ac:dyDescent="0.25"/>
    <row r="13" spans="1:9" ht="15" customHeight="1" x14ac:dyDescent="0.25">
      <c r="A13" s="141" t="s">
        <v>52</v>
      </c>
    </row>
    <row r="14" spans="1:9" ht="15" customHeight="1" x14ac:dyDescent="0.25"/>
    <row r="15" spans="1:9" ht="15" customHeight="1" x14ac:dyDescent="0.25">
      <c r="A15" s="141" t="s">
        <v>55</v>
      </c>
    </row>
    <row r="16" spans="1:9" ht="15" customHeight="1" x14ac:dyDescent="0.25"/>
    <row r="17" spans="1:1" ht="15" customHeight="1" x14ac:dyDescent="0.25">
      <c r="A17" s="141" t="s">
        <v>56</v>
      </c>
    </row>
    <row r="18" spans="1:1" ht="15" customHeight="1" x14ac:dyDescent="0.25"/>
    <row r="19" spans="1:1" ht="15" customHeight="1" x14ac:dyDescent="0.25">
      <c r="A19" s="141" t="s">
        <v>54</v>
      </c>
    </row>
    <row r="20" spans="1:1" ht="15" customHeight="1" x14ac:dyDescent="0.25"/>
    <row r="21" spans="1:1" ht="15" customHeight="1" x14ac:dyDescent="0.25">
      <c r="A21" s="141" t="s">
        <v>53</v>
      </c>
    </row>
    <row r="22" spans="1:1" ht="15" customHeight="1" x14ac:dyDescent="0.25"/>
    <row r="23" spans="1:1" ht="15" customHeight="1" x14ac:dyDescent="0.25">
      <c r="A23" s="141" t="s">
        <v>61</v>
      </c>
    </row>
    <row r="24" spans="1:1" ht="15" customHeight="1" x14ac:dyDescent="0.25"/>
    <row r="25" spans="1:1" ht="15" customHeight="1" x14ac:dyDescent="0.25">
      <c r="A25" s="141" t="s">
        <v>62</v>
      </c>
    </row>
    <row r="26" spans="1:1" ht="15" customHeight="1" x14ac:dyDescent="0.25"/>
    <row r="27" spans="1:1" ht="15" customHeight="1" x14ac:dyDescent="0.25">
      <c r="A27" s="141" t="s">
        <v>64</v>
      </c>
    </row>
    <row r="28" spans="1:1" ht="15" customHeight="1" x14ac:dyDescent="0.25"/>
    <row r="29" spans="1:1" ht="15" customHeight="1" x14ac:dyDescent="0.25">
      <c r="A29" s="154" t="s">
        <v>76</v>
      </c>
    </row>
    <row r="30" spans="1:1" ht="15" customHeight="1" x14ac:dyDescent="0.25"/>
    <row r="31" spans="1:1" ht="15" customHeight="1" x14ac:dyDescent="0.25">
      <c r="A31" s="154" t="s">
        <v>77</v>
      </c>
    </row>
    <row r="32" spans="1:1" ht="15" customHeight="1" x14ac:dyDescent="0.25"/>
    <row r="33" spans="1:1" x14ac:dyDescent="0.25">
      <c r="A33" s="154" t="s">
        <v>78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24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topLeftCell="A25" zoomScale="80" zoomScaleNormal="80" workbookViewId="0">
      <selection activeCell="D6" sqref="D6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430" t="s">
        <v>28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70"/>
    </row>
    <row r="3" spans="2:13" ht="11.25" customHeight="1" x14ac:dyDescent="0.3"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70"/>
    </row>
    <row r="4" spans="2:13" ht="11.25" customHeight="1" x14ac:dyDescent="0.3">
      <c r="B4" s="431" t="s">
        <v>87</v>
      </c>
      <c r="C4" s="431"/>
      <c r="D4" s="432" t="s">
        <v>97</v>
      </c>
      <c r="E4" s="433"/>
      <c r="F4" s="433"/>
      <c r="G4" s="433"/>
      <c r="H4" s="433"/>
      <c r="I4" s="433"/>
      <c r="J4" s="433"/>
      <c r="K4" s="433"/>
      <c r="L4" s="71"/>
      <c r="M4" s="72"/>
    </row>
    <row r="5" spans="2:13" ht="11.25" customHeight="1" x14ac:dyDescent="0.3">
      <c r="B5" s="431"/>
      <c r="C5" s="431"/>
      <c r="D5" s="433"/>
      <c r="E5" s="433"/>
      <c r="F5" s="433"/>
      <c r="G5" s="433"/>
      <c r="H5" s="433"/>
      <c r="I5" s="433"/>
      <c r="J5" s="433"/>
      <c r="K5" s="433"/>
      <c r="L5" s="71"/>
      <c r="M5" s="72"/>
    </row>
    <row r="7" spans="2:13" ht="25.5" customHeight="1" x14ac:dyDescent="0.3">
      <c r="B7" s="427" t="s">
        <v>29</v>
      </c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</row>
    <row r="8" spans="2:13" ht="16.5" customHeight="1" x14ac:dyDescent="0.3">
      <c r="B8" s="434"/>
      <c r="C8" s="435"/>
      <c r="D8" s="435"/>
      <c r="M8" s="48" t="s">
        <v>30</v>
      </c>
    </row>
    <row r="9" spans="2:13" ht="20.100000000000001" customHeight="1" x14ac:dyDescent="0.3">
      <c r="B9" s="435"/>
      <c r="C9" s="435"/>
      <c r="D9" s="435"/>
      <c r="E9" s="429" t="s">
        <v>31</v>
      </c>
      <c r="F9" s="429"/>
      <c r="G9" s="436">
        <f>'2'!V9</f>
        <v>-4.153020919685022E-3</v>
      </c>
      <c r="H9" s="436"/>
      <c r="I9" s="57" t="s">
        <v>32</v>
      </c>
      <c r="J9" s="58"/>
      <c r="K9" s="138">
        <f>'3'!V9</f>
        <v>-1.5716573897219727E-2</v>
      </c>
      <c r="L9" s="66">
        <f>'3'!V9</f>
        <v>-1.5716573897219727E-2</v>
      </c>
      <c r="M9" s="63">
        <f>'5'!U7</f>
        <v>0.43364615700137965</v>
      </c>
    </row>
    <row r="10" spans="2:13" ht="19.5" customHeight="1" x14ac:dyDescent="0.3">
      <c r="B10" s="435"/>
      <c r="C10" s="435"/>
      <c r="D10" s="435"/>
      <c r="E10" s="429"/>
      <c r="F10" s="429"/>
      <c r="G10" s="436"/>
      <c r="H10" s="436"/>
      <c r="I10" s="57" t="s">
        <v>33</v>
      </c>
      <c r="J10" s="58"/>
      <c r="K10" s="138">
        <f>'4'!V9</f>
        <v>4.8862977415571997E-3</v>
      </c>
      <c r="L10" s="66">
        <f>'4'!V9</f>
        <v>4.8862977415571997E-3</v>
      </c>
      <c r="M10" s="63">
        <f>'5'!U21</f>
        <v>0.56635384299862035</v>
      </c>
    </row>
    <row r="11" spans="2:13" ht="20.100000000000001" customHeight="1" x14ac:dyDescent="0.35">
      <c r="B11" s="435"/>
      <c r="C11" s="435"/>
      <c r="D11" s="435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435"/>
      <c r="C12" s="435"/>
      <c r="D12" s="435"/>
      <c r="E12" s="429" t="s">
        <v>34</v>
      </c>
      <c r="F12" s="429"/>
      <c r="G12" s="436">
        <f>'2'!V18</f>
        <v>5.6851123214143748E-2</v>
      </c>
      <c r="H12" s="436"/>
      <c r="I12" s="57" t="s">
        <v>32</v>
      </c>
      <c r="J12" s="58"/>
      <c r="K12" s="138">
        <f>'5'!W31</f>
        <v>6.074584752862025E-2</v>
      </c>
      <c r="L12" s="66">
        <f>K12</f>
        <v>6.074584752862025E-2</v>
      </c>
      <c r="M12" s="63">
        <f>'5'!U31</f>
        <v>0.64504685758531466</v>
      </c>
    </row>
    <row r="13" spans="2:13" ht="20.100000000000001" customHeight="1" x14ac:dyDescent="0.3">
      <c r="B13" s="435"/>
      <c r="C13" s="435"/>
      <c r="D13" s="435"/>
      <c r="E13" s="429"/>
      <c r="F13" s="429"/>
      <c r="G13" s="436"/>
      <c r="H13" s="436"/>
      <c r="I13" s="57" t="s">
        <v>33</v>
      </c>
      <c r="J13" s="58"/>
      <c r="K13" s="138">
        <f>'5'!W21</f>
        <v>4.8862977415571997E-3</v>
      </c>
      <c r="L13" s="66">
        <f>'5'!W45</f>
        <v>4.9846073074865549E-2</v>
      </c>
      <c r="M13" s="63">
        <f>'5'!U45</f>
        <v>0.35495314241468534</v>
      </c>
    </row>
    <row r="14" spans="2:13" ht="20.100000000000001" customHeight="1" x14ac:dyDescent="0.35">
      <c r="B14" s="435"/>
      <c r="C14" s="435"/>
      <c r="D14" s="435"/>
      <c r="F14" s="49"/>
      <c r="G14" s="60"/>
      <c r="H14" s="62"/>
      <c r="L14" s="67"/>
    </row>
    <row r="15" spans="2:13" ht="20.100000000000001" customHeight="1" x14ac:dyDescent="0.3">
      <c r="B15" s="435"/>
      <c r="C15" s="435"/>
      <c r="D15" s="435"/>
      <c r="E15" s="429" t="s">
        <v>35</v>
      </c>
      <c r="F15" s="429"/>
      <c r="G15" s="436">
        <f>'2'!L27</f>
        <v>6.1258552182552564E-2</v>
      </c>
      <c r="H15" s="436"/>
      <c r="I15" s="57" t="s">
        <v>32</v>
      </c>
      <c r="J15" s="58"/>
      <c r="K15" s="138">
        <f>'5'!M55</f>
        <v>7.7683337337690325E-2</v>
      </c>
      <c r="L15" s="66">
        <f>K15</f>
        <v>7.7683337337690325E-2</v>
      </c>
      <c r="M15" s="59"/>
    </row>
    <row r="16" spans="2:13" ht="20.100000000000001" customHeight="1" x14ac:dyDescent="0.3">
      <c r="B16" s="435"/>
      <c r="C16" s="435"/>
      <c r="D16" s="435"/>
      <c r="E16" s="429"/>
      <c r="F16" s="429"/>
      <c r="G16" s="436"/>
      <c r="H16" s="436"/>
      <c r="I16" s="57" t="s">
        <v>33</v>
      </c>
      <c r="J16" s="58"/>
      <c r="K16" s="138">
        <f>'5'!M69</f>
        <v>4.4741156720271451E-2</v>
      </c>
      <c r="L16" s="66">
        <f>K16</f>
        <v>4.4741156720271451E-2</v>
      </c>
      <c r="M16" s="59"/>
    </row>
    <row r="17" spans="2:13" ht="11.25" customHeight="1" x14ac:dyDescent="0.3">
      <c r="B17" s="435"/>
      <c r="C17" s="435"/>
      <c r="D17" s="435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427" t="s">
        <v>36</v>
      </c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</row>
    <row r="23" spans="2:13" x14ac:dyDescent="0.3">
      <c r="B23" s="438"/>
      <c r="C23" s="438"/>
      <c r="D23" s="438"/>
      <c r="M23" s="48" t="s">
        <v>30</v>
      </c>
    </row>
    <row r="24" spans="2:13" ht="20.100000000000001" customHeight="1" x14ac:dyDescent="0.3">
      <c r="B24" s="438"/>
      <c r="C24" s="438"/>
      <c r="D24" s="438"/>
      <c r="E24" s="429" t="s">
        <v>31</v>
      </c>
      <c r="F24" s="429"/>
      <c r="G24" s="436">
        <f>'6'!W24</f>
        <v>-3.5266496685836937E-2</v>
      </c>
      <c r="H24" s="436"/>
      <c r="I24" s="57" t="s">
        <v>32</v>
      </c>
      <c r="J24" s="58"/>
      <c r="K24" s="138">
        <f>'6'!W7</f>
        <v>-3.7948374421508509E-2</v>
      </c>
      <c r="L24" s="66">
        <f>K24</f>
        <v>-3.7948374421508509E-2</v>
      </c>
      <c r="M24" s="63">
        <f>'6'!S7</f>
        <v>0.48427688858408957</v>
      </c>
    </row>
    <row r="25" spans="2:13" ht="20.100000000000001" customHeight="1" x14ac:dyDescent="0.3">
      <c r="B25" s="438"/>
      <c r="C25" s="438"/>
      <c r="D25" s="438"/>
      <c r="E25" s="429"/>
      <c r="F25" s="429"/>
      <c r="G25" s="436"/>
      <c r="H25" s="436"/>
      <c r="I25" s="57" t="s">
        <v>33</v>
      </c>
      <c r="J25" s="58"/>
      <c r="K25" s="138">
        <f>'6'!W21</f>
        <v>-3.2839135677430825E-2</v>
      </c>
      <c r="L25" s="66">
        <f>K25</f>
        <v>-3.2839135677430825E-2</v>
      </c>
      <c r="M25" s="63">
        <f>'6'!S21</f>
        <v>0.51572311141591043</v>
      </c>
    </row>
    <row r="26" spans="2:13" ht="20.100000000000001" customHeight="1" x14ac:dyDescent="0.3">
      <c r="B26" s="438"/>
      <c r="C26" s="438"/>
      <c r="D26" s="438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438"/>
      <c r="C27" s="438"/>
      <c r="D27" s="438"/>
      <c r="E27" s="429" t="s">
        <v>34</v>
      </c>
      <c r="F27" s="429"/>
      <c r="G27" s="436">
        <f>'6'!W48</f>
        <v>8.4692878992613449E-3</v>
      </c>
      <c r="H27" s="436"/>
      <c r="I27" s="57" t="s">
        <v>32</v>
      </c>
      <c r="J27" s="58"/>
      <c r="K27" s="138">
        <f>'6'!W31</f>
        <v>7.751239843764272E-3</v>
      </c>
      <c r="L27" s="66">
        <f>K27</f>
        <v>7.751239843764272E-3</v>
      </c>
      <c r="M27" s="63">
        <f>'6'!S31</f>
        <v>0.73254400207796089</v>
      </c>
    </row>
    <row r="28" spans="2:13" ht="20.100000000000001" customHeight="1" x14ac:dyDescent="0.3">
      <c r="B28" s="438"/>
      <c r="C28" s="438"/>
      <c r="D28" s="438"/>
      <c r="E28" s="429"/>
      <c r="F28" s="429"/>
      <c r="G28" s="436"/>
      <c r="H28" s="436"/>
      <c r="I28" s="57" t="s">
        <v>33</v>
      </c>
      <c r="J28" s="58"/>
      <c r="K28" s="138">
        <f>'6'!W45</f>
        <v>1.0312534743419411E-2</v>
      </c>
      <c r="L28" s="66">
        <f>K28</f>
        <v>1.0312534743419411E-2</v>
      </c>
      <c r="M28" s="63">
        <f>'6'!S45</f>
        <v>0.26745599792203911</v>
      </c>
    </row>
    <row r="29" spans="2:13" ht="20.100000000000001" customHeight="1" x14ac:dyDescent="0.3">
      <c r="B29" s="438"/>
      <c r="C29" s="438"/>
      <c r="D29" s="438"/>
      <c r="F29" s="49"/>
      <c r="G29" s="54"/>
      <c r="H29" s="55"/>
      <c r="I29" s="53"/>
      <c r="L29" s="68"/>
    </row>
    <row r="30" spans="2:13" ht="20.100000000000001" customHeight="1" x14ac:dyDescent="0.3">
      <c r="B30" s="438"/>
      <c r="C30" s="438"/>
      <c r="D30" s="438"/>
      <c r="E30" s="437" t="s">
        <v>35</v>
      </c>
      <c r="F30" s="437"/>
      <c r="G30" s="436">
        <f>'6'!M72</f>
        <v>4.5334576268836982E-2</v>
      </c>
      <c r="H30" s="436"/>
      <c r="I30" s="57" t="s">
        <v>32</v>
      </c>
      <c r="J30" s="58"/>
      <c r="K30" s="138">
        <f>'6'!M55</f>
        <v>4.7502247332925726E-2</v>
      </c>
      <c r="L30" s="66">
        <f>K30</f>
        <v>4.7502247332925726E-2</v>
      </c>
      <c r="M30" s="59"/>
    </row>
    <row r="31" spans="2:13" ht="20.100000000000001" customHeight="1" x14ac:dyDescent="0.3">
      <c r="B31" s="438"/>
      <c r="C31" s="438"/>
      <c r="D31" s="438"/>
      <c r="E31" s="437"/>
      <c r="F31" s="437"/>
      <c r="G31" s="436"/>
      <c r="H31" s="436"/>
      <c r="I31" s="57" t="s">
        <v>33</v>
      </c>
      <c r="J31" s="58"/>
      <c r="K31" s="138">
        <f>'6'!M69</f>
        <v>4.4616849184726984E-2</v>
      </c>
      <c r="L31" s="66">
        <f>K31</f>
        <v>4.4616849184726984E-2</v>
      </c>
      <c r="M31" s="59"/>
    </row>
    <row r="32" spans="2:13" ht="15.75" customHeight="1" x14ac:dyDescent="0.3">
      <c r="B32" s="438"/>
      <c r="C32" s="438"/>
      <c r="D32" s="438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427" t="s">
        <v>37</v>
      </c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</row>
    <row r="38" spans="2:13" x14ac:dyDescent="0.3">
      <c r="B38" s="438"/>
      <c r="C38" s="438"/>
      <c r="D38" s="438"/>
      <c r="L38" s="69"/>
      <c r="M38" s="48" t="s">
        <v>30</v>
      </c>
    </row>
    <row r="39" spans="2:13" ht="20.100000000000001" customHeight="1" x14ac:dyDescent="0.3">
      <c r="B39" s="438"/>
      <c r="C39" s="438"/>
      <c r="D39" s="438"/>
      <c r="E39" s="429" t="s">
        <v>31</v>
      </c>
      <c r="F39" s="429"/>
      <c r="G39" s="436">
        <f>'7'!W24</f>
        <v>6.7922067713059836E-2</v>
      </c>
      <c r="H39" s="436"/>
      <c r="I39" s="57" t="s">
        <v>32</v>
      </c>
      <c r="J39" s="58"/>
      <c r="K39" s="138">
        <f>'7'!W7</f>
        <v>5.329712316485638E-2</v>
      </c>
      <c r="L39" s="66">
        <f>K39</f>
        <v>5.329712316485638E-2</v>
      </c>
      <c r="M39" s="63">
        <f>'7'!S7</f>
        <v>0.35429725047436877</v>
      </c>
    </row>
    <row r="40" spans="2:13" ht="20.100000000000001" customHeight="1" x14ac:dyDescent="0.3">
      <c r="B40" s="438"/>
      <c r="C40" s="438"/>
      <c r="D40" s="438"/>
      <c r="E40" s="429"/>
      <c r="F40" s="429"/>
      <c r="G40" s="436"/>
      <c r="H40" s="436"/>
      <c r="I40" s="57" t="s">
        <v>33</v>
      </c>
      <c r="J40" s="58"/>
      <c r="K40" s="138">
        <f>'7'!W21</f>
        <v>7.595497934550767E-2</v>
      </c>
      <c r="L40" s="66">
        <f>K40</f>
        <v>7.595497934550767E-2</v>
      </c>
      <c r="M40" s="63">
        <f>'7'!S21</f>
        <v>0.64570274952563123</v>
      </c>
    </row>
    <row r="41" spans="2:13" ht="20.100000000000001" customHeight="1" x14ac:dyDescent="0.3">
      <c r="B41" s="438"/>
      <c r="C41" s="438"/>
      <c r="D41" s="438"/>
      <c r="E41" s="49"/>
      <c r="F41" s="49"/>
      <c r="G41" s="54"/>
      <c r="H41" s="56"/>
      <c r="I41" s="53"/>
      <c r="J41" s="53"/>
      <c r="L41" s="139"/>
      <c r="M41" s="65"/>
    </row>
    <row r="42" spans="2:13" ht="20.100000000000001" customHeight="1" x14ac:dyDescent="0.3">
      <c r="B42" s="438"/>
      <c r="C42" s="438"/>
      <c r="D42" s="438"/>
      <c r="E42" s="429" t="s">
        <v>34</v>
      </c>
      <c r="F42" s="429"/>
      <c r="G42" s="436">
        <f>'7'!W48</f>
        <v>9.9361955262532109E-2</v>
      </c>
      <c r="H42" s="436"/>
      <c r="I42" s="57" t="s">
        <v>32</v>
      </c>
      <c r="J42" s="57"/>
      <c r="K42" s="138">
        <f>'7'!W31</f>
        <v>0.11901949772309565</v>
      </c>
      <c r="L42" s="66">
        <f>K42</f>
        <v>0.11901949772309565</v>
      </c>
      <c r="M42" s="63">
        <f>'7'!S31</f>
        <v>0.57602764954689678</v>
      </c>
    </row>
    <row r="43" spans="2:13" ht="20.100000000000001" customHeight="1" x14ac:dyDescent="0.3">
      <c r="B43" s="438"/>
      <c r="C43" s="438"/>
      <c r="D43" s="438"/>
      <c r="E43" s="429"/>
      <c r="F43" s="429"/>
      <c r="G43" s="436"/>
      <c r="H43" s="436"/>
      <c r="I43" s="57" t="s">
        <v>33</v>
      </c>
      <c r="J43" s="57"/>
      <c r="K43" s="138">
        <f>'7'!W45</f>
        <v>7.2761730545807035E-2</v>
      </c>
      <c r="L43" s="66">
        <f>K43</f>
        <v>7.2761730545807035E-2</v>
      </c>
      <c r="M43" s="63">
        <f>'7'!S45</f>
        <v>0.42397235045310322</v>
      </c>
    </row>
    <row r="44" spans="2:13" ht="20.100000000000001" customHeight="1" x14ac:dyDescent="0.3">
      <c r="B44" s="438"/>
      <c r="C44" s="438"/>
      <c r="D44" s="438"/>
      <c r="F44" s="49"/>
      <c r="G44" s="54"/>
      <c r="H44" s="55"/>
      <c r="I44" s="53"/>
      <c r="J44" s="53"/>
      <c r="L44" s="139"/>
    </row>
    <row r="45" spans="2:13" ht="20.100000000000001" customHeight="1" x14ac:dyDescent="0.3">
      <c r="B45" s="438"/>
      <c r="C45" s="438"/>
      <c r="D45" s="438"/>
      <c r="E45" s="437" t="s">
        <v>35</v>
      </c>
      <c r="F45" s="437"/>
      <c r="G45" s="436">
        <f>'7'!M72</f>
        <v>2.944024522014085E-2</v>
      </c>
      <c r="H45" s="436"/>
      <c r="I45" s="57" t="s">
        <v>32</v>
      </c>
      <c r="J45" s="57"/>
      <c r="K45" s="138">
        <f>'7'!M55</f>
        <v>6.239680438959367E-2</v>
      </c>
      <c r="L45" s="66">
        <f>K45</f>
        <v>6.239680438959367E-2</v>
      </c>
      <c r="M45" s="59"/>
    </row>
    <row r="46" spans="2:13" ht="20.100000000000001" customHeight="1" x14ac:dyDescent="0.3">
      <c r="B46" s="438"/>
      <c r="C46" s="438"/>
      <c r="D46" s="438"/>
      <c r="E46" s="437"/>
      <c r="F46" s="437"/>
      <c r="G46" s="436"/>
      <c r="H46" s="436"/>
      <c r="I46" s="57" t="s">
        <v>33</v>
      </c>
      <c r="J46" s="57"/>
      <c r="K46" s="138">
        <f>'7'!M69</f>
        <v>-2.9678275215967152E-3</v>
      </c>
      <c r="L46" s="66">
        <f>K46</f>
        <v>-2.9678275215967152E-3</v>
      </c>
      <c r="M46" s="59"/>
    </row>
    <row r="47" spans="2:13" ht="15.75" customHeight="1" x14ac:dyDescent="0.3">
      <c r="B47" s="438"/>
      <c r="C47" s="438"/>
      <c r="D47" s="438"/>
      <c r="E47" s="55"/>
      <c r="F47" s="55"/>
    </row>
    <row r="48" spans="2:13" ht="12" customHeight="1" x14ac:dyDescent="0.3">
      <c r="B48" s="309"/>
      <c r="C48" s="309"/>
      <c r="D48" s="309"/>
      <c r="E48" s="55"/>
      <c r="F48" s="55"/>
    </row>
    <row r="49" spans="2:13" ht="12" customHeight="1" x14ac:dyDescent="0.3">
      <c r="B49" s="310"/>
      <c r="C49" s="310"/>
      <c r="D49" s="310"/>
      <c r="E49" s="311"/>
      <c r="F49" s="311"/>
      <c r="G49" s="312"/>
      <c r="H49" s="312"/>
      <c r="I49" s="312"/>
      <c r="J49" s="312"/>
      <c r="K49" s="312"/>
      <c r="L49" s="312"/>
      <c r="M49" s="313"/>
    </row>
    <row r="51" spans="2:13" x14ac:dyDescent="0.3">
      <c r="B51" s="87" t="s">
        <v>39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W29"/>
  <sheetViews>
    <sheetView showGridLines="0" topLeftCell="D8" zoomScaleNormal="100" workbookViewId="0">
      <selection activeCell="J21" sqref="J21"/>
    </sheetView>
  </sheetViews>
  <sheetFormatPr defaultRowHeight="15" x14ac:dyDescent="0.25"/>
  <cols>
    <col min="1" max="1" width="25.140625" style="263" bestFit="1" customWidth="1"/>
    <col min="2" max="4" width="11.7109375" style="263" customWidth="1"/>
    <col min="5" max="6" width="12.7109375" style="263" customWidth="1"/>
    <col min="7" max="7" width="12.7109375" style="263" bestFit="1" customWidth="1"/>
    <col min="8" max="8" width="12.85546875" style="263" customWidth="1"/>
    <col min="9" max="10" width="12.7109375" style="263" customWidth="1"/>
    <col min="11" max="11" width="2.5703125" style="263" customWidth="1"/>
    <col min="12" max="20" width="10.7109375" style="263" customWidth="1"/>
    <col min="21" max="21" width="2.5703125" style="263" customWidth="1"/>
    <col min="22" max="23" width="10.5703125" style="263" customWidth="1"/>
    <col min="24" max="24" width="2.140625" style="263" customWidth="1"/>
    <col min="25" max="27" width="11.7109375" style="263" customWidth="1"/>
    <col min="28" max="32" width="9.140625" style="263"/>
    <col min="33" max="33" width="2.140625" style="263" customWidth="1"/>
    <col min="34" max="36" width="9.140625" style="263"/>
    <col min="37" max="37" width="11.42578125" style="263" customWidth="1"/>
    <col min="38" max="16384" width="9.140625" style="263"/>
  </cols>
  <sheetData>
    <row r="1" spans="1:23" x14ac:dyDescent="0.25">
      <c r="A1" s="279" t="s">
        <v>40</v>
      </c>
    </row>
    <row r="2" spans="1:23" x14ac:dyDescent="0.25">
      <c r="A2" s="279"/>
    </row>
    <row r="3" spans="1:23" x14ac:dyDescent="0.25">
      <c r="A3" s="279" t="s">
        <v>22</v>
      </c>
      <c r="L3" s="279" t="s">
        <v>24</v>
      </c>
      <c r="V3" s="279" t="s">
        <v>94</v>
      </c>
    </row>
    <row r="4" spans="1:23" ht="15.75" thickBot="1" x14ac:dyDescent="0.3">
      <c r="R4" s="308"/>
      <c r="S4" s="307"/>
      <c r="T4" s="307"/>
    </row>
    <row r="5" spans="1:23" ht="20.25" customHeight="1" x14ac:dyDescent="0.25">
      <c r="A5" s="451" t="s">
        <v>44</v>
      </c>
      <c r="B5" s="453">
        <v>2016</v>
      </c>
      <c r="C5" s="439">
        <v>2017</v>
      </c>
      <c r="D5" s="447">
        <v>2018</v>
      </c>
      <c r="E5" s="447">
        <v>2019</v>
      </c>
      <c r="F5" s="447">
        <v>2020</v>
      </c>
      <c r="G5" s="439">
        <v>2021</v>
      </c>
      <c r="H5" s="457">
        <v>2022</v>
      </c>
      <c r="I5" s="443" t="s">
        <v>95</v>
      </c>
      <c r="J5" s="444"/>
      <c r="L5" s="455">
        <v>2016</v>
      </c>
      <c r="M5" s="439">
        <v>2017</v>
      </c>
      <c r="N5" s="439">
        <v>2018</v>
      </c>
      <c r="O5" s="439">
        <v>2019</v>
      </c>
      <c r="P5" s="439">
        <v>2020</v>
      </c>
      <c r="Q5" s="439">
        <v>2021</v>
      </c>
      <c r="R5" s="441">
        <v>2022</v>
      </c>
      <c r="S5" s="445" t="str">
        <f>I5</f>
        <v>janeiro - setembro</v>
      </c>
      <c r="T5" s="444"/>
      <c r="V5" s="449" t="s">
        <v>88</v>
      </c>
      <c r="W5" s="450"/>
    </row>
    <row r="6" spans="1:23" ht="20.25" customHeight="1" thickBot="1" x14ac:dyDescent="0.3">
      <c r="A6" s="452"/>
      <c r="B6" s="454"/>
      <c r="C6" s="440"/>
      <c r="D6" s="448"/>
      <c r="E6" s="448"/>
      <c r="F6" s="448"/>
      <c r="G6" s="440"/>
      <c r="H6" s="458"/>
      <c r="I6" s="278">
        <v>2022</v>
      </c>
      <c r="J6" s="277">
        <v>2023</v>
      </c>
      <c r="L6" s="456">
        <v>2016</v>
      </c>
      <c r="M6" s="440">
        <v>2017</v>
      </c>
      <c r="N6" s="446"/>
      <c r="O6" s="446"/>
      <c r="P6" s="446"/>
      <c r="Q6" s="446">
        <v>2018</v>
      </c>
      <c r="R6" s="442"/>
      <c r="S6" s="306">
        <f>I6</f>
        <v>2022</v>
      </c>
      <c r="T6" s="277">
        <f>J6</f>
        <v>2023</v>
      </c>
      <c r="V6" s="305" t="s">
        <v>0</v>
      </c>
      <c r="W6" s="304" t="s">
        <v>38</v>
      </c>
    </row>
    <row r="7" spans="1:23" ht="21.95" customHeight="1" x14ac:dyDescent="0.25">
      <c r="A7" s="275" t="s">
        <v>37</v>
      </c>
      <c r="B7" s="300">
        <v>73589682</v>
      </c>
      <c r="C7" s="299">
        <v>80208943</v>
      </c>
      <c r="D7" s="299">
        <v>81369316</v>
      </c>
      <c r="E7" s="299">
        <v>89195523</v>
      </c>
      <c r="F7" s="281">
        <v>49337611</v>
      </c>
      <c r="G7" s="299">
        <v>45824290</v>
      </c>
      <c r="H7" s="297">
        <v>84156044</v>
      </c>
      <c r="I7" s="281">
        <v>62638788</v>
      </c>
      <c r="J7" s="297">
        <v>66893344</v>
      </c>
      <c r="L7" s="296">
        <f>B7/B9</f>
        <v>0.28645210339566635</v>
      </c>
      <c r="M7" s="303">
        <f>C7/C9</f>
        <v>0.29996382809659872</v>
      </c>
      <c r="N7" s="303">
        <f>D7/D9</f>
        <v>0.30810715382130371</v>
      </c>
      <c r="O7" s="303">
        <f>E7/E9</f>
        <v>0.32051134028015688</v>
      </c>
      <c r="P7" s="303">
        <f t="shared" ref="P7:R7" si="0">F7/F9</f>
        <v>0.19586883260604279</v>
      </c>
      <c r="Q7" s="303">
        <f t="shared" si="0"/>
        <v>0.17975275068334365</v>
      </c>
      <c r="R7" s="303">
        <f t="shared" si="0"/>
        <v>0.30072249116043004</v>
      </c>
      <c r="S7" s="341">
        <f t="shared" ref="S7" si="1">I7/I9</f>
        <v>0.30152057979871033</v>
      </c>
      <c r="T7" s="343">
        <f t="shared" ref="T7" si="2">J7/J9</f>
        <v>0.32334333266146315</v>
      </c>
      <c r="V7" s="302">
        <f>(J7-I7)/I7</f>
        <v>6.7922067713059836E-2</v>
      </c>
      <c r="W7" s="301">
        <f>(T7-S7)*100</f>
        <v>2.1822752862752814</v>
      </c>
    </row>
    <row r="8" spans="1:23" ht="21.95" customHeight="1" thickBot="1" x14ac:dyDescent="0.3">
      <c r="A8" s="275" t="s">
        <v>36</v>
      </c>
      <c r="B8" s="300">
        <v>183310795</v>
      </c>
      <c r="C8" s="299">
        <v>187186441</v>
      </c>
      <c r="D8" s="314">
        <v>182724896</v>
      </c>
      <c r="E8" s="314">
        <v>189095794</v>
      </c>
      <c r="F8" s="281">
        <v>202553465</v>
      </c>
      <c r="G8" s="299">
        <v>209105272</v>
      </c>
      <c r="H8" s="298">
        <v>195690148</v>
      </c>
      <c r="I8" s="281">
        <v>145104206</v>
      </c>
      <c r="J8" s="297">
        <v>139986889</v>
      </c>
      <c r="L8" s="296">
        <f>B8/B9</f>
        <v>0.71354789660433371</v>
      </c>
      <c r="M8" s="295">
        <f>C8/C9</f>
        <v>0.70003617190340128</v>
      </c>
      <c r="N8" s="295">
        <f>D8/D9</f>
        <v>0.69189284617869629</v>
      </c>
      <c r="O8" s="295">
        <f>E8/E9</f>
        <v>0.67948865971984318</v>
      </c>
      <c r="P8" s="295">
        <f t="shared" ref="P8:R8" si="3">F8/F9</f>
        <v>0.80413116739395718</v>
      </c>
      <c r="Q8" s="295">
        <f t="shared" si="3"/>
        <v>0.82024724931665638</v>
      </c>
      <c r="R8" s="295">
        <f t="shared" si="3"/>
        <v>0.69927750883956996</v>
      </c>
      <c r="S8" s="342">
        <f t="shared" ref="S8" si="4">I8/I9</f>
        <v>0.69847942020128972</v>
      </c>
      <c r="T8" s="344">
        <f t="shared" ref="T8" si="5">J8/J9</f>
        <v>0.67665666733853691</v>
      </c>
      <c r="V8" s="293">
        <f>(J8-I8)/I8</f>
        <v>-3.5266496685836937E-2</v>
      </c>
      <c r="W8" s="292">
        <f>(T8-S8)*100</f>
        <v>-2.1822752862752814</v>
      </c>
    </row>
    <row r="9" spans="1:23" ht="21.95" customHeight="1" thickBot="1" x14ac:dyDescent="0.3">
      <c r="A9" s="269" t="s">
        <v>21</v>
      </c>
      <c r="B9" s="291">
        <f t="shared" ref="B9:J9" si="6">SUM(B7:B8)</f>
        <v>256900477</v>
      </c>
      <c r="C9" s="290">
        <f t="shared" si="6"/>
        <v>267395384</v>
      </c>
      <c r="D9" s="290">
        <f t="shared" si="6"/>
        <v>264094212</v>
      </c>
      <c r="E9" s="290">
        <f t="shared" si="6"/>
        <v>278291317</v>
      </c>
      <c r="F9" s="290">
        <f t="shared" si="6"/>
        <v>251891076</v>
      </c>
      <c r="G9" s="290">
        <f t="shared" si="6"/>
        <v>254929562</v>
      </c>
      <c r="H9" s="290">
        <f t="shared" si="6"/>
        <v>279846192</v>
      </c>
      <c r="I9" s="289">
        <f t="shared" si="6"/>
        <v>207742994</v>
      </c>
      <c r="J9" s="288">
        <f t="shared" si="6"/>
        <v>206880233</v>
      </c>
      <c r="L9" s="287">
        <f t="shared" ref="L9:T9" si="7">L7+L8</f>
        <v>1</v>
      </c>
      <c r="M9" s="286">
        <f t="shared" si="7"/>
        <v>1</v>
      </c>
      <c r="N9" s="286">
        <f t="shared" si="7"/>
        <v>1</v>
      </c>
      <c r="O9" s="286">
        <f t="shared" ref="O9:R9" si="8">O7+O8</f>
        <v>1</v>
      </c>
      <c r="P9" s="286">
        <f t="shared" si="8"/>
        <v>1</v>
      </c>
      <c r="Q9" s="286">
        <f t="shared" si="8"/>
        <v>1</v>
      </c>
      <c r="R9" s="286">
        <f t="shared" si="8"/>
        <v>1</v>
      </c>
      <c r="S9" s="285">
        <f t="shared" si="7"/>
        <v>1</v>
      </c>
      <c r="T9" s="284">
        <f t="shared" si="7"/>
        <v>1</v>
      </c>
      <c r="V9" s="283">
        <f>(J9-I9)/I9</f>
        <v>-4.153020919685022E-3</v>
      </c>
      <c r="W9" s="282">
        <f>(T9-S9)*100</f>
        <v>0</v>
      </c>
    </row>
    <row r="11" spans="1:23" x14ac:dyDescent="0.25">
      <c r="I11" s="281"/>
    </row>
    <row r="12" spans="1:23" x14ac:dyDescent="0.25">
      <c r="A12" s="279" t="s">
        <v>23</v>
      </c>
      <c r="J12" s="280"/>
      <c r="L12" s="279" t="s">
        <v>25</v>
      </c>
      <c r="V12" s="279" t="str">
        <f>V3</f>
        <v>VARIAÇÃO (JAN-SET)</v>
      </c>
    </row>
    <row r="13" spans="1:23" ht="15.75" thickBot="1" x14ac:dyDescent="0.3"/>
    <row r="14" spans="1:23" ht="20.25" customHeight="1" x14ac:dyDescent="0.25">
      <c r="A14" s="451" t="str">
        <f>A5</f>
        <v>CERTIFICADO + NÃO CERTIFICADO</v>
      </c>
      <c r="B14" s="453">
        <v>2016</v>
      </c>
      <c r="C14" s="439">
        <v>2017</v>
      </c>
      <c r="D14" s="439">
        <v>2018</v>
      </c>
      <c r="E14" s="439">
        <v>2019</v>
      </c>
      <c r="F14" s="447">
        <v>2020</v>
      </c>
      <c r="G14" s="439">
        <v>2021</v>
      </c>
      <c r="H14" s="457">
        <v>2022</v>
      </c>
      <c r="I14" s="443" t="str">
        <f>I5</f>
        <v>janeiro - setembro</v>
      </c>
      <c r="J14" s="444"/>
      <c r="L14" s="455">
        <v>2016</v>
      </c>
      <c r="M14" s="439">
        <v>2017</v>
      </c>
      <c r="N14" s="439">
        <v>2018</v>
      </c>
      <c r="O14" s="439">
        <v>2019</v>
      </c>
      <c r="P14" s="439">
        <v>2020</v>
      </c>
      <c r="Q14" s="439">
        <v>2021</v>
      </c>
      <c r="R14" s="441">
        <v>2022</v>
      </c>
      <c r="S14" s="445" t="str">
        <f>I5</f>
        <v>janeiro - setembro</v>
      </c>
      <c r="T14" s="444"/>
      <c r="V14" s="449" t="s">
        <v>88</v>
      </c>
      <c r="W14" s="450"/>
    </row>
    <row r="15" spans="1:23" ht="20.25" customHeight="1" thickBot="1" x14ac:dyDescent="0.3">
      <c r="A15" s="452"/>
      <c r="B15" s="454"/>
      <c r="C15" s="440"/>
      <c r="D15" s="440"/>
      <c r="E15" s="440"/>
      <c r="F15" s="448"/>
      <c r="G15" s="440"/>
      <c r="H15" s="458"/>
      <c r="I15" s="278">
        <f>I6</f>
        <v>2022</v>
      </c>
      <c r="J15" s="277">
        <f>J6</f>
        <v>2023</v>
      </c>
      <c r="L15" s="456">
        <v>2016</v>
      </c>
      <c r="M15" s="440">
        <v>2017</v>
      </c>
      <c r="N15" s="446"/>
      <c r="O15" s="446"/>
      <c r="P15" s="446"/>
      <c r="Q15" s="446">
        <v>2018</v>
      </c>
      <c r="R15" s="442"/>
      <c r="S15" s="306">
        <f>I6</f>
        <v>2022</v>
      </c>
      <c r="T15" s="277">
        <f>J6</f>
        <v>2023</v>
      </c>
      <c r="V15" s="305" t="s">
        <v>1</v>
      </c>
      <c r="W15" s="304" t="s">
        <v>38</v>
      </c>
    </row>
    <row r="16" spans="1:23" ht="21.95" customHeight="1" x14ac:dyDescent="0.25">
      <c r="A16" s="275" t="s">
        <v>37</v>
      </c>
      <c r="B16" s="300">
        <v>461075038</v>
      </c>
      <c r="C16" s="299">
        <v>517832642</v>
      </c>
      <c r="D16" s="299">
        <v>536653330</v>
      </c>
      <c r="E16" s="299">
        <v>588503011</v>
      </c>
      <c r="F16" s="299">
        <v>321477615</v>
      </c>
      <c r="G16" s="299">
        <v>309683341</v>
      </c>
      <c r="H16" s="297">
        <v>588534780</v>
      </c>
      <c r="I16" s="281">
        <v>438211435</v>
      </c>
      <c r="J16" s="297">
        <v>481752980</v>
      </c>
      <c r="L16" s="296">
        <f>B16/B18</f>
        <v>0.54434025397611374</v>
      </c>
      <c r="M16" s="303">
        <f>C16/C18</f>
        <v>0.55705795595681284</v>
      </c>
      <c r="N16" s="303">
        <f>D16/D18</f>
        <v>0.54996675470828416</v>
      </c>
      <c r="O16" s="303">
        <f>E16/E18</f>
        <v>0.55942020617632771</v>
      </c>
      <c r="P16" s="303">
        <f t="shared" ref="P16:R16" si="9">F16/F18</f>
        <v>0.39284264978580713</v>
      </c>
      <c r="Q16" s="303">
        <f t="shared" si="9"/>
        <v>0.36527281285455232</v>
      </c>
      <c r="R16" s="303">
        <f t="shared" si="9"/>
        <v>0.52345769305918477</v>
      </c>
      <c r="S16" s="280">
        <f>I16/I18</f>
        <v>0.5322963525926101</v>
      </c>
      <c r="T16" s="294">
        <f>J16/J18</f>
        <v>0.55370746750557509</v>
      </c>
      <c r="V16" s="302">
        <f>(J16-I16)/I16</f>
        <v>9.9361955262532109E-2</v>
      </c>
      <c r="W16" s="301">
        <f>(T16-S16)*100</f>
        <v>2.141111491296499</v>
      </c>
    </row>
    <row r="17" spans="1:23" ht="21.95" customHeight="1" thickBot="1" x14ac:dyDescent="0.3">
      <c r="A17" s="275" t="s">
        <v>36</v>
      </c>
      <c r="B17" s="300">
        <v>385959578</v>
      </c>
      <c r="C17" s="299">
        <v>411695488</v>
      </c>
      <c r="D17" s="299">
        <v>439138980</v>
      </c>
      <c r="E17" s="299">
        <v>463484394</v>
      </c>
      <c r="F17" s="299">
        <v>496859231</v>
      </c>
      <c r="G17" s="299">
        <v>538130485</v>
      </c>
      <c r="H17" s="298">
        <v>535786799</v>
      </c>
      <c r="I17" s="281">
        <v>385035677</v>
      </c>
      <c r="J17" s="297">
        <v>388296655</v>
      </c>
      <c r="L17" s="296">
        <f>B17/B18</f>
        <v>0.4556597460238862</v>
      </c>
      <c r="M17" s="295">
        <f>C17/C18</f>
        <v>0.4428810168014139</v>
      </c>
      <c r="N17" s="295">
        <f>D17/D18</f>
        <v>0.45003324529171579</v>
      </c>
      <c r="O17" s="295">
        <f>E17/E18</f>
        <v>0.44057979382367224</v>
      </c>
      <c r="P17" s="295">
        <f t="shared" ref="P17:R17" si="10">F17/F18</f>
        <v>0.60715735021419281</v>
      </c>
      <c r="Q17" s="295">
        <f t="shared" si="10"/>
        <v>0.63472718714544762</v>
      </c>
      <c r="R17" s="295">
        <f t="shared" si="10"/>
        <v>0.47654230694081517</v>
      </c>
      <c r="S17" s="280">
        <f>I17/I18</f>
        <v>0.4677036474073899</v>
      </c>
      <c r="T17" s="294">
        <f>J17/J18</f>
        <v>0.44629253249442485</v>
      </c>
      <c r="V17" s="293">
        <f>(J17-I17)/I17</f>
        <v>8.4692878992613449E-3</v>
      </c>
      <c r="W17" s="292">
        <f>(T17-S17)*100</f>
        <v>-2.1411114912965044</v>
      </c>
    </row>
    <row r="18" spans="1:23" ht="21.95" customHeight="1" thickBot="1" x14ac:dyDescent="0.3">
      <c r="A18" s="269" t="s">
        <v>21</v>
      </c>
      <c r="B18" s="291">
        <f>B16+B17</f>
        <v>847034616</v>
      </c>
      <c r="C18" s="290">
        <v>929584860</v>
      </c>
      <c r="D18" s="290">
        <f t="shared" ref="D18:J18" si="11">SUM(D16:D17)</f>
        <v>975792310</v>
      </c>
      <c r="E18" s="290">
        <f t="shared" si="11"/>
        <v>1051987405</v>
      </c>
      <c r="F18" s="290">
        <f t="shared" si="11"/>
        <v>818336846</v>
      </c>
      <c r="G18" s="290">
        <f t="shared" si="11"/>
        <v>847813826</v>
      </c>
      <c r="H18" s="290">
        <f t="shared" si="11"/>
        <v>1124321579</v>
      </c>
      <c r="I18" s="289">
        <f t="shared" si="11"/>
        <v>823247112</v>
      </c>
      <c r="J18" s="288">
        <f t="shared" si="11"/>
        <v>870049635</v>
      </c>
      <c r="L18" s="287">
        <f t="shared" ref="L18:T18" si="12">L16+L17</f>
        <v>1</v>
      </c>
      <c r="M18" s="286">
        <f t="shared" si="12"/>
        <v>0.99993897275822674</v>
      </c>
      <c r="N18" s="286">
        <f t="shared" si="12"/>
        <v>1</v>
      </c>
      <c r="O18" s="286">
        <f t="shared" ref="O18:R18" si="13">O16+O17</f>
        <v>1</v>
      </c>
      <c r="P18" s="286">
        <f t="shared" si="13"/>
        <v>1</v>
      </c>
      <c r="Q18" s="286">
        <f t="shared" si="13"/>
        <v>1</v>
      </c>
      <c r="R18" s="286">
        <f t="shared" si="13"/>
        <v>1</v>
      </c>
      <c r="S18" s="285">
        <f t="shared" si="12"/>
        <v>1</v>
      </c>
      <c r="T18" s="284">
        <f t="shared" si="12"/>
        <v>1</v>
      </c>
      <c r="V18" s="283">
        <f>(J18-I18)/I18</f>
        <v>5.6851123214143748E-2</v>
      </c>
      <c r="W18" s="282">
        <f>(T18-S18)*100</f>
        <v>0</v>
      </c>
    </row>
    <row r="20" spans="1:23" x14ac:dyDescent="0.25">
      <c r="I20" s="281"/>
      <c r="J20" s="263">
        <f>J18/1000000</f>
        <v>870.04963499999997</v>
      </c>
    </row>
    <row r="21" spans="1:23" x14ac:dyDescent="0.25">
      <c r="A21" s="279" t="s">
        <v>27</v>
      </c>
      <c r="J21" s="280"/>
      <c r="L21" s="279" t="str">
        <f>V3</f>
        <v>VARIAÇÃO (JAN-SET)</v>
      </c>
    </row>
    <row r="22" spans="1:23" ht="15.75" thickBot="1" x14ac:dyDescent="0.3"/>
    <row r="23" spans="1:23" ht="20.25" customHeight="1" x14ac:dyDescent="0.25">
      <c r="A23" s="451" t="str">
        <f>A5</f>
        <v>CERTIFICADO + NÃO CERTIFICADO</v>
      </c>
      <c r="B23" s="453">
        <v>2016</v>
      </c>
      <c r="C23" s="439">
        <v>2017</v>
      </c>
      <c r="D23" s="439">
        <v>2018</v>
      </c>
      <c r="E23" s="439">
        <v>2019</v>
      </c>
      <c r="F23" s="439">
        <v>2020</v>
      </c>
      <c r="G23" s="439">
        <v>2021</v>
      </c>
      <c r="H23" s="457">
        <v>2022</v>
      </c>
      <c r="I23" s="443" t="str">
        <f>I5</f>
        <v>janeiro - setembro</v>
      </c>
      <c r="J23" s="444"/>
      <c r="L23" s="459" t="s">
        <v>89</v>
      </c>
    </row>
    <row r="24" spans="1:23" ht="20.25" customHeight="1" thickBot="1" x14ac:dyDescent="0.3">
      <c r="A24" s="452"/>
      <c r="B24" s="454"/>
      <c r="C24" s="440"/>
      <c r="D24" s="440"/>
      <c r="E24" s="440"/>
      <c r="F24" s="440"/>
      <c r="G24" s="440"/>
      <c r="H24" s="458"/>
      <c r="I24" s="278">
        <f>I6</f>
        <v>2022</v>
      </c>
      <c r="J24" s="277">
        <f>J6</f>
        <v>2023</v>
      </c>
      <c r="L24" s="460"/>
    </row>
    <row r="25" spans="1:23" ht="21.95" customHeight="1" x14ac:dyDescent="0.25">
      <c r="A25" s="275" t="s">
        <v>37</v>
      </c>
      <c r="B25" s="274">
        <f t="shared" ref="B25:J27" si="14">B16/B7</f>
        <v>6.2654848542489967</v>
      </c>
      <c r="C25" s="273">
        <f t="shared" si="14"/>
        <v>6.4560462042243847</v>
      </c>
      <c r="D25" s="273">
        <f t="shared" si="14"/>
        <v>6.5952788640868016</v>
      </c>
      <c r="E25" s="273">
        <f t="shared" ref="E25:H25" si="15">E16/E7</f>
        <v>6.5978985402664216</v>
      </c>
      <c r="F25" s="273">
        <f t="shared" si="15"/>
        <v>6.5158731540527972</v>
      </c>
      <c r="G25" s="273">
        <f t="shared" si="15"/>
        <v>6.7580608668459456</v>
      </c>
      <c r="H25" s="273">
        <f t="shared" si="15"/>
        <v>6.9933750688185867</v>
      </c>
      <c r="I25" s="272">
        <f t="shared" si="14"/>
        <v>6.995847924132887</v>
      </c>
      <c r="J25" s="271">
        <f t="shared" si="14"/>
        <v>7.2018074025421726</v>
      </c>
      <c r="L25" s="276">
        <f>(J25-I25)/I25</f>
        <v>2.944024522014085E-2</v>
      </c>
    </row>
    <row r="26" spans="1:23" ht="21.95" customHeight="1" thickBot="1" x14ac:dyDescent="0.3">
      <c r="A26" s="275" t="s">
        <v>36</v>
      </c>
      <c r="B26" s="274">
        <f t="shared" si="14"/>
        <v>2.1054929034593952</v>
      </c>
      <c r="C26" s="273">
        <f t="shared" si="14"/>
        <v>2.1993873370347377</v>
      </c>
      <c r="D26" s="273">
        <f t="shared" si="14"/>
        <v>2.4032794086253029</v>
      </c>
      <c r="E26" s="273">
        <f t="shared" ref="E26:H26" si="16">E17/E8</f>
        <v>2.4510560716120424</v>
      </c>
      <c r="F26" s="273">
        <f t="shared" si="16"/>
        <v>2.4529781852904859</v>
      </c>
      <c r="G26" s="273">
        <f t="shared" si="16"/>
        <v>2.5734907582817903</v>
      </c>
      <c r="H26" s="273">
        <f t="shared" si="16"/>
        <v>2.7379344564653301</v>
      </c>
      <c r="I26" s="272">
        <f t="shared" si="14"/>
        <v>2.6535114840158389</v>
      </c>
      <c r="J26" s="271">
        <f t="shared" si="14"/>
        <v>2.7738073027681898</v>
      </c>
      <c r="L26" s="270">
        <f>(J26-I26)/I26</f>
        <v>4.5334576268836982E-2</v>
      </c>
    </row>
    <row r="27" spans="1:23" ht="21.95" customHeight="1" thickBot="1" x14ac:dyDescent="0.3">
      <c r="A27" s="269" t="s">
        <v>21</v>
      </c>
      <c r="B27" s="267">
        <f t="shared" si="14"/>
        <v>3.2971313478721176</v>
      </c>
      <c r="C27" s="268">
        <f t="shared" si="14"/>
        <v>3.4764431834769445</v>
      </c>
      <c r="D27" s="268">
        <f t="shared" si="14"/>
        <v>3.6948644296680007</v>
      </c>
      <c r="E27" s="268">
        <f t="shared" ref="E27:H27" si="17">E18/E9</f>
        <v>3.7801661091711316</v>
      </c>
      <c r="F27" s="268">
        <f t="shared" si="17"/>
        <v>3.2487726798229248</v>
      </c>
      <c r="G27" s="268">
        <f t="shared" si="17"/>
        <v>3.3256787457234953</v>
      </c>
      <c r="H27" s="268">
        <f t="shared" si="17"/>
        <v>4.0176411583974669</v>
      </c>
      <c r="I27" s="267">
        <f t="shared" si="14"/>
        <v>3.9628152851209992</v>
      </c>
      <c r="J27" s="266">
        <f t="shared" si="14"/>
        <v>4.2055716120544009</v>
      </c>
      <c r="L27" s="265">
        <f>(J27-I27)/I27</f>
        <v>6.1258552182552564E-2</v>
      </c>
    </row>
    <row r="29" spans="1:23" ht="15.75" x14ac:dyDescent="0.25">
      <c r="A29" s="264" t="s">
        <v>39</v>
      </c>
    </row>
  </sheetData>
  <mergeCells count="46">
    <mergeCell ref="B14:B15"/>
    <mergeCell ref="C14:C15"/>
    <mergeCell ref="G14:G15"/>
    <mergeCell ref="L14:L15"/>
    <mergeCell ref="A23:A24"/>
    <mergeCell ref="A14:A15"/>
    <mergeCell ref="B23:B24"/>
    <mergeCell ref="C23:C24"/>
    <mergeCell ref="G23:G24"/>
    <mergeCell ref="I14:J14"/>
    <mergeCell ref="D14:D15"/>
    <mergeCell ref="D23:D24"/>
    <mergeCell ref="I23:J23"/>
    <mergeCell ref="L23:L24"/>
    <mergeCell ref="H23:H24"/>
    <mergeCell ref="H14:H15"/>
    <mergeCell ref="A5:A6"/>
    <mergeCell ref="V5:W5"/>
    <mergeCell ref="B5:B6"/>
    <mergeCell ref="C5:C6"/>
    <mergeCell ref="G5:G6"/>
    <mergeCell ref="L5:L6"/>
    <mergeCell ref="M5:M6"/>
    <mergeCell ref="Q5:Q6"/>
    <mergeCell ref="R5:R6"/>
    <mergeCell ref="D5:D6"/>
    <mergeCell ref="H5:H6"/>
    <mergeCell ref="E5:E6"/>
    <mergeCell ref="F5:F6"/>
    <mergeCell ref="P5:P6"/>
    <mergeCell ref="V14:W14"/>
    <mergeCell ref="S14:T14"/>
    <mergeCell ref="M14:M15"/>
    <mergeCell ref="Q14:Q15"/>
    <mergeCell ref="N14:N15"/>
    <mergeCell ref="O14:O15"/>
    <mergeCell ref="P14:P15"/>
    <mergeCell ref="E23:E24"/>
    <mergeCell ref="E14:E15"/>
    <mergeCell ref="R14:R15"/>
    <mergeCell ref="I5:J5"/>
    <mergeCell ref="S5:T5"/>
    <mergeCell ref="N5:N6"/>
    <mergeCell ref="O5:O6"/>
    <mergeCell ref="F14:F15"/>
    <mergeCell ref="F23:F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W29"/>
  <sheetViews>
    <sheetView showGridLines="0" topLeftCell="F10" workbookViewId="0">
      <selection activeCell="J10" sqref="J10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42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">
        <v>96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470" t="s">
        <v>41</v>
      </c>
      <c r="B5" s="472">
        <v>2016</v>
      </c>
      <c r="C5" s="461">
        <v>2017</v>
      </c>
      <c r="D5" s="461">
        <v>2018</v>
      </c>
      <c r="E5" s="476">
        <v>2019</v>
      </c>
      <c r="F5" s="476">
        <v>2020</v>
      </c>
      <c r="G5" s="463">
        <v>2021</v>
      </c>
      <c r="H5" s="463">
        <v>2022</v>
      </c>
      <c r="I5" s="467" t="s">
        <v>95</v>
      </c>
      <c r="J5" s="468"/>
      <c r="L5" s="474">
        <v>2016</v>
      </c>
      <c r="M5" s="461">
        <v>2017</v>
      </c>
      <c r="N5" s="461">
        <v>2018</v>
      </c>
      <c r="O5" s="461">
        <v>2019</v>
      </c>
      <c r="P5" s="461">
        <v>2020</v>
      </c>
      <c r="Q5" s="461">
        <v>2021</v>
      </c>
      <c r="R5" s="463">
        <v>2022</v>
      </c>
      <c r="S5" s="467" t="str">
        <f>I5</f>
        <v>janeiro - setembro</v>
      </c>
      <c r="T5" s="468"/>
      <c r="V5" s="465" t="s">
        <v>88</v>
      </c>
      <c r="W5" s="466"/>
    </row>
    <row r="6" spans="1:23" ht="20.25" customHeight="1" thickBot="1" x14ac:dyDescent="0.3">
      <c r="A6" s="471"/>
      <c r="B6" s="473"/>
      <c r="C6" s="462"/>
      <c r="D6" s="462"/>
      <c r="E6" s="477"/>
      <c r="F6" s="477"/>
      <c r="G6" s="464"/>
      <c r="H6" s="464"/>
      <c r="I6" s="167">
        <v>2022</v>
      </c>
      <c r="J6" s="169">
        <v>2023</v>
      </c>
      <c r="L6" s="475">
        <v>2016</v>
      </c>
      <c r="M6" s="462">
        <v>2017</v>
      </c>
      <c r="N6" s="469">
        <v>2018</v>
      </c>
      <c r="O6" s="469"/>
      <c r="P6" s="469"/>
      <c r="Q6" s="462"/>
      <c r="R6" s="464"/>
      <c r="S6" s="167">
        <f>I6</f>
        <v>2022</v>
      </c>
      <c r="T6" s="169">
        <f>J6</f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17612451</v>
      </c>
      <c r="H7" s="12">
        <v>29816255</v>
      </c>
      <c r="I7" s="2">
        <v>22207390</v>
      </c>
      <c r="J7" s="12">
        <v>23390980</v>
      </c>
      <c r="L7" s="77">
        <f t="shared" ref="L7:T7" si="0">B7/B9</f>
        <v>0.23271684344599755</v>
      </c>
      <c r="M7" s="79">
        <f t="shared" si="0"/>
        <v>0.24656824321214252</v>
      </c>
      <c r="N7" s="79">
        <f t="shared" si="0"/>
        <v>0.25222148036092201</v>
      </c>
      <c r="O7" s="79">
        <f t="shared" si="0"/>
        <v>0.27096717703566242</v>
      </c>
      <c r="P7" s="79">
        <f t="shared" si="0"/>
        <v>0.15893815222896746</v>
      </c>
      <c r="Q7" s="79">
        <f t="shared" si="0"/>
        <v>0.14964701474085609</v>
      </c>
      <c r="R7" s="19">
        <f t="shared" si="0"/>
        <v>0.23932561386402645</v>
      </c>
      <c r="S7" s="173">
        <f t="shared" si="0"/>
        <v>0.24364819210116243</v>
      </c>
      <c r="T7" s="19">
        <f t="shared" si="0"/>
        <v>0.26073174961464257</v>
      </c>
      <c r="V7" s="45">
        <f>(J7-I7)/I7</f>
        <v>5.329712316485638E-2</v>
      </c>
      <c r="W7" s="81">
        <f>(T7-S7)*100</f>
        <v>1.7083557513480145</v>
      </c>
    </row>
    <row r="8" spans="1:23" ht="21.95" customHeight="1" thickBot="1" x14ac:dyDescent="0.3">
      <c r="A8" s="24" t="s">
        <v>36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100080849</v>
      </c>
      <c r="H8" s="43">
        <v>94768216</v>
      </c>
      <c r="I8" s="2">
        <v>68937920</v>
      </c>
      <c r="J8" s="12">
        <v>66321838</v>
      </c>
      <c r="L8" s="77">
        <f t="shared" ref="L8:T8" si="1">B8/B9</f>
        <v>0.76728315655400248</v>
      </c>
      <c r="M8" s="80">
        <f t="shared" si="1"/>
        <v>0.75343175678785745</v>
      </c>
      <c r="N8" s="80">
        <f t="shared" si="1"/>
        <v>0.74777851963907804</v>
      </c>
      <c r="O8" s="80">
        <f t="shared" si="1"/>
        <v>0.72903282296433758</v>
      </c>
      <c r="P8" s="80">
        <f t="shared" si="1"/>
        <v>0.84106184777103254</v>
      </c>
      <c r="Q8" s="80">
        <f t="shared" si="1"/>
        <v>0.85035298525914393</v>
      </c>
      <c r="R8" s="94">
        <f t="shared" si="1"/>
        <v>0.7606743861359736</v>
      </c>
      <c r="S8" s="173">
        <f t="shared" si="1"/>
        <v>0.7563518078988376</v>
      </c>
      <c r="T8" s="19">
        <f t="shared" si="1"/>
        <v>0.73926825038535737</v>
      </c>
      <c r="V8" s="92">
        <f t="shared" ref="V8:V9" si="2">(J8-I8)/I8</f>
        <v>-3.7948374421508509E-2</v>
      </c>
      <c r="W8" s="82">
        <f t="shared" ref="W8:W9" si="3">(T8-S8)*100</f>
        <v>-1.708355751348023</v>
      </c>
    </row>
    <row r="9" spans="1:23" ht="21.95" customHeight="1" thickBot="1" x14ac:dyDescent="0.3">
      <c r="A9" s="74" t="s">
        <v>21</v>
      </c>
      <c r="B9" s="83">
        <f>B7+B8</f>
        <v>109737188</v>
      </c>
      <c r="C9" s="84">
        <f t="shared" ref="C9:H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117693300</v>
      </c>
      <c r="H9" s="168">
        <f t="shared" si="4"/>
        <v>124584471</v>
      </c>
      <c r="I9" s="191">
        <f>I7+I8</f>
        <v>91145310</v>
      </c>
      <c r="J9" s="84">
        <f>J7+J8</f>
        <v>89712818</v>
      </c>
      <c r="L9" s="89">
        <f>L7+L8</f>
        <v>1</v>
      </c>
      <c r="M9" s="85">
        <f t="shared" ref="M9" si="5">M7+M8</f>
        <v>1</v>
      </c>
      <c r="N9" s="85">
        <f t="shared" ref="N9:T9" si="6">N7+N8</f>
        <v>1</v>
      </c>
      <c r="O9" s="85">
        <f t="shared" si="6"/>
        <v>1</v>
      </c>
      <c r="P9" s="85">
        <f t="shared" ref="P9" si="7">P7+P8</f>
        <v>1</v>
      </c>
      <c r="Q9" s="85">
        <f t="shared" si="6"/>
        <v>1</v>
      </c>
      <c r="R9" s="175">
        <f t="shared" si="6"/>
        <v>1</v>
      </c>
      <c r="S9" s="177">
        <f t="shared" si="6"/>
        <v>1</v>
      </c>
      <c r="T9" s="178">
        <f t="shared" si="6"/>
        <v>1</v>
      </c>
      <c r="V9" s="93">
        <f t="shared" si="2"/>
        <v>-1.5716573897219727E-2</v>
      </c>
      <c r="W9" s="86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(JAN.-SET)</v>
      </c>
    </row>
    <row r="13" spans="1:23" ht="15.75" thickBot="1" x14ac:dyDescent="0.3"/>
    <row r="14" spans="1:23" ht="20.25" customHeight="1" x14ac:dyDescent="0.25">
      <c r="A14" s="470" t="s">
        <v>41</v>
      </c>
      <c r="B14" s="472">
        <v>2016</v>
      </c>
      <c r="C14" s="461">
        <v>2017</v>
      </c>
      <c r="D14" s="461">
        <v>2018</v>
      </c>
      <c r="E14" s="461">
        <v>2019</v>
      </c>
      <c r="F14" s="461">
        <v>2020</v>
      </c>
      <c r="G14" s="463">
        <v>2021</v>
      </c>
      <c r="H14" s="463">
        <v>2022</v>
      </c>
      <c r="I14" s="467" t="str">
        <f>I5</f>
        <v>janeiro - setembro</v>
      </c>
      <c r="J14" s="468"/>
      <c r="L14" s="474">
        <v>2016</v>
      </c>
      <c r="M14" s="461">
        <v>2017</v>
      </c>
      <c r="N14" s="461">
        <v>2018</v>
      </c>
      <c r="O14" s="461">
        <v>2019</v>
      </c>
      <c r="P14" s="461">
        <v>2020</v>
      </c>
      <c r="Q14" s="461">
        <v>2021</v>
      </c>
      <c r="R14" s="463">
        <v>2022</v>
      </c>
      <c r="S14" s="467" t="str">
        <f>I5</f>
        <v>janeiro - setembro</v>
      </c>
      <c r="T14" s="468"/>
      <c r="V14" s="465" t="s">
        <v>88</v>
      </c>
      <c r="W14" s="466"/>
    </row>
    <row r="15" spans="1:23" ht="20.25" customHeight="1" thickBot="1" x14ac:dyDescent="0.3">
      <c r="A15" s="471"/>
      <c r="B15" s="473"/>
      <c r="C15" s="462"/>
      <c r="D15" s="462"/>
      <c r="E15" s="462"/>
      <c r="F15" s="462"/>
      <c r="G15" s="464"/>
      <c r="H15" s="464"/>
      <c r="I15" s="167">
        <v>2022</v>
      </c>
      <c r="J15" s="169">
        <v>2023</v>
      </c>
      <c r="L15" s="475">
        <v>2016</v>
      </c>
      <c r="M15" s="462">
        <v>2017</v>
      </c>
      <c r="N15" s="462">
        <v>2018</v>
      </c>
      <c r="O15" s="462"/>
      <c r="P15" s="462"/>
      <c r="Q15" s="462"/>
      <c r="R15" s="464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187635137</v>
      </c>
      <c r="H16" s="12">
        <v>339012306</v>
      </c>
      <c r="I16" s="2">
        <v>251990603</v>
      </c>
      <c r="J16" s="12">
        <v>281982398</v>
      </c>
      <c r="L16" s="77">
        <f>B16/B18</f>
        <v>0.4818555329437525</v>
      </c>
      <c r="M16" s="79">
        <f>C16/C18</f>
        <v>0.49928544278146808</v>
      </c>
      <c r="N16" s="18">
        <f>D16/D18</f>
        <v>0.50362194392127435</v>
      </c>
      <c r="O16" s="18">
        <f>E16/E18</f>
        <v>0.51390179005711611</v>
      </c>
      <c r="P16" s="18">
        <f t="shared" ref="P16:Q16" si="8">F16/F18</f>
        <v>0.34665918340814211</v>
      </c>
      <c r="Q16" s="18">
        <f t="shared" si="8"/>
        <v>0.32355607042148976</v>
      </c>
      <c r="R16" s="19">
        <f>H16/H18</f>
        <v>0.46344831096802946</v>
      </c>
      <c r="S16" s="173">
        <f>I16/I18</f>
        <v>0.4762778594262505</v>
      </c>
      <c r="T16" s="19">
        <f>J16/J18</f>
        <v>0.50244289173841328</v>
      </c>
      <c r="V16" s="45">
        <f>(J16-I16)/I16</f>
        <v>0.11901949772309565</v>
      </c>
      <c r="W16" s="81">
        <f>(T16-S16)*100</f>
        <v>2.616503231216277</v>
      </c>
    </row>
    <row r="17" spans="1:23" ht="21.95" customHeight="1" thickBot="1" x14ac:dyDescent="0.3">
      <c r="A17" s="24" t="s">
        <v>36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392280229</v>
      </c>
      <c r="H17" s="43">
        <v>392487406</v>
      </c>
      <c r="I17" s="2">
        <v>277092574</v>
      </c>
      <c r="J17" s="12">
        <v>279240385</v>
      </c>
      <c r="L17" s="77">
        <f>B17/B18</f>
        <v>0.5181444670562475</v>
      </c>
      <c r="M17" s="80">
        <f>C17/C18</f>
        <v>0.50071455721853186</v>
      </c>
      <c r="N17" s="80">
        <f>D17/D18</f>
        <v>0.4963780560787257</v>
      </c>
      <c r="O17" s="80">
        <f>E17/E18</f>
        <v>0.48609820994288394</v>
      </c>
      <c r="P17" s="80">
        <f t="shared" ref="P17:Q17" si="9">F17/F18</f>
        <v>0.65334081659185794</v>
      </c>
      <c r="Q17" s="80">
        <f t="shared" si="9"/>
        <v>0.67644392957851029</v>
      </c>
      <c r="R17" s="94">
        <f>H17/H18</f>
        <v>0.53655168903197048</v>
      </c>
      <c r="S17" s="173">
        <f>I17/I18</f>
        <v>0.52372214057374955</v>
      </c>
      <c r="T17" s="19">
        <f>J17/J18</f>
        <v>0.49755710826158672</v>
      </c>
      <c r="V17" s="92">
        <f t="shared" ref="V17:V18" si="10">(J17-I17)/I17</f>
        <v>7.751239843764272E-3</v>
      </c>
      <c r="W17" s="82">
        <f t="shared" ref="W17:W18" si="11">(T17-S17)*100</f>
        <v>-2.6165032312162828</v>
      </c>
    </row>
    <row r="18" spans="1:23" ht="21.95" customHeight="1" thickBot="1" x14ac:dyDescent="0.3">
      <c r="A18" s="74" t="s">
        <v>21</v>
      </c>
      <c r="B18" s="83">
        <f t="shared" ref="B18:J18" si="12">B16+B17</f>
        <v>522010069</v>
      </c>
      <c r="C18" s="84">
        <f t="shared" si="12"/>
        <v>577728402</v>
      </c>
      <c r="D18" s="84">
        <f t="shared" si="12"/>
        <v>623356283</v>
      </c>
      <c r="E18" s="84">
        <f t="shared" si="12"/>
        <v>683536290</v>
      </c>
      <c r="F18" s="84">
        <f t="shared" si="12"/>
        <v>539549269</v>
      </c>
      <c r="G18" s="84">
        <f t="shared" si="12"/>
        <v>579915366</v>
      </c>
      <c r="H18" s="168">
        <f t="shared" si="12"/>
        <v>731499712</v>
      </c>
      <c r="I18" s="84">
        <f t="shared" si="12"/>
        <v>529083177</v>
      </c>
      <c r="J18" s="84">
        <f t="shared" si="12"/>
        <v>561222783</v>
      </c>
      <c r="L18" s="89">
        <f>L16+L17</f>
        <v>1</v>
      </c>
      <c r="M18" s="85">
        <f t="shared" ref="M18" si="13">M16+M17</f>
        <v>1</v>
      </c>
      <c r="N18" s="88">
        <f>N16+N17</f>
        <v>1</v>
      </c>
      <c r="O18" s="88">
        <f>O16+O17</f>
        <v>1</v>
      </c>
      <c r="P18" s="88">
        <f t="shared" ref="P18:Q18" si="14">P16+P17</f>
        <v>1</v>
      </c>
      <c r="Q18" s="88">
        <f t="shared" si="14"/>
        <v>1</v>
      </c>
      <c r="R18" s="175">
        <f t="shared" ref="R18" si="15">R16+R17</f>
        <v>1</v>
      </c>
      <c r="S18" s="177">
        <f>S16+S17</f>
        <v>1</v>
      </c>
      <c r="T18" s="178">
        <f>T16+T17</f>
        <v>1</v>
      </c>
      <c r="V18" s="93">
        <f t="shared" si="10"/>
        <v>6.074584752862025E-2</v>
      </c>
      <c r="W18" s="86">
        <f t="shared" si="11"/>
        <v>0</v>
      </c>
    </row>
    <row r="21" spans="1:23" x14ac:dyDescent="0.25">
      <c r="A21" s="1" t="s">
        <v>27</v>
      </c>
      <c r="L21" s="1" t="str">
        <f>V3</f>
        <v>VARIAÇÃO (JAN.-SET)</v>
      </c>
    </row>
    <row r="22" spans="1:23" ht="15.75" thickBot="1" x14ac:dyDescent="0.3"/>
    <row r="23" spans="1:23" ht="20.25" customHeight="1" x14ac:dyDescent="0.25">
      <c r="A23" s="470" t="s">
        <v>41</v>
      </c>
      <c r="B23" s="472">
        <v>2016</v>
      </c>
      <c r="C23" s="461">
        <v>2017</v>
      </c>
      <c r="D23" s="461">
        <v>2018</v>
      </c>
      <c r="E23" s="461">
        <v>2019</v>
      </c>
      <c r="F23" s="461">
        <v>2020</v>
      </c>
      <c r="G23" s="461">
        <v>2021</v>
      </c>
      <c r="H23" s="463">
        <v>2022</v>
      </c>
      <c r="I23" s="467" t="str">
        <f>I5</f>
        <v>janeiro - setembro</v>
      </c>
      <c r="J23" s="468"/>
      <c r="L23" s="478" t="s">
        <v>89</v>
      </c>
    </row>
    <row r="24" spans="1:23" ht="20.25" customHeight="1" thickBot="1" x14ac:dyDescent="0.3">
      <c r="A24" s="471"/>
      <c r="B24" s="473"/>
      <c r="C24" s="462"/>
      <c r="D24" s="462"/>
      <c r="E24" s="462"/>
      <c r="F24" s="462"/>
      <c r="G24" s="462"/>
      <c r="H24" s="464"/>
      <c r="I24" s="167">
        <v>2022</v>
      </c>
      <c r="J24" s="169">
        <v>2023</v>
      </c>
      <c r="L24" s="479"/>
    </row>
    <row r="25" spans="1:23" ht="21.95" customHeight="1" x14ac:dyDescent="0.25">
      <c r="A25" s="24" t="s">
        <v>37</v>
      </c>
      <c r="B25" s="157">
        <f>B16/B7</f>
        <v>9.8494977541431705</v>
      </c>
      <c r="C25" s="117">
        <f t="shared" ref="C25:D25" si="16">C16/C7</f>
        <v>10.411404658338641</v>
      </c>
      <c r="D25" s="166">
        <f t="shared" si="16"/>
        <v>10.813566804803168</v>
      </c>
      <c r="E25" s="166">
        <f t="shared" ref="E25:G25" si="17">E16/E7</f>
        <v>10.404073354368721</v>
      </c>
      <c r="F25" s="166">
        <f t="shared" si="17"/>
        <v>10.46957839394492</v>
      </c>
      <c r="G25" s="166">
        <f t="shared" si="17"/>
        <v>10.653550547848225</v>
      </c>
      <c r="H25" s="119">
        <f t="shared" ref="H25" si="18">H16/H7</f>
        <v>11.370049860386558</v>
      </c>
      <c r="I25" s="120">
        <f t="shared" ref="I25:J25" si="19">I16/I7</f>
        <v>11.347150790795316</v>
      </c>
      <c r="J25" s="119">
        <f t="shared" si="19"/>
        <v>12.055176739067795</v>
      </c>
      <c r="L25" s="42">
        <f>(J25-I25)/I25</f>
        <v>6.239680438959367E-2</v>
      </c>
    </row>
    <row r="26" spans="1:23" ht="21.95" customHeight="1" thickBot="1" x14ac:dyDescent="0.3">
      <c r="A26" s="24" t="s">
        <v>36</v>
      </c>
      <c r="B26" s="157">
        <f t="shared" ref="B26:D27" si="20">B17/B8</f>
        <v>3.2123307365165226</v>
      </c>
      <c r="C26" s="117">
        <f t="shared" si="20"/>
        <v>3.4169911944004991</v>
      </c>
      <c r="D26" s="166">
        <f t="shared" si="20"/>
        <v>3.5948931063762908</v>
      </c>
      <c r="E26" s="166">
        <f t="shared" ref="E26:G26" si="21">E17/E8</f>
        <v>3.6577742806699343</v>
      </c>
      <c r="F26" s="166">
        <f t="shared" si="21"/>
        <v>3.7287777740661432</v>
      </c>
      <c r="G26" s="166">
        <f t="shared" si="21"/>
        <v>3.9196333056686998</v>
      </c>
      <c r="H26" s="119">
        <f t="shared" ref="H26" si="22">H17/H8</f>
        <v>4.1415510660240775</v>
      </c>
      <c r="I26" s="120">
        <f t="shared" ref="I26:J26" si="23">I17/I8</f>
        <v>4.0194507464106835</v>
      </c>
      <c r="J26" s="119">
        <f t="shared" si="23"/>
        <v>4.2103836899091966</v>
      </c>
      <c r="L26" s="95">
        <f>(J26-I26)/I26</f>
        <v>4.7502247332925726E-2</v>
      </c>
    </row>
    <row r="27" spans="1:23" ht="21.95" customHeight="1" thickBot="1" x14ac:dyDescent="0.3">
      <c r="A27" s="74" t="s">
        <v>21</v>
      </c>
      <c r="B27" s="158">
        <f t="shared" si="20"/>
        <v>4.7569112942824816</v>
      </c>
      <c r="C27" s="159">
        <f t="shared" si="20"/>
        <v>5.1415914345030833</v>
      </c>
      <c r="D27" s="159">
        <f t="shared" si="20"/>
        <v>5.4155976728359692</v>
      </c>
      <c r="E27" s="159">
        <f t="shared" ref="E27:G27" si="24">E18/E9</f>
        <v>5.4857998961083991</v>
      </c>
      <c r="F27" s="159">
        <f t="shared" si="24"/>
        <v>4.8001481691335544</v>
      </c>
      <c r="G27" s="159">
        <f t="shared" si="24"/>
        <v>4.927343918472844</v>
      </c>
      <c r="H27" s="250">
        <f t="shared" ref="H27" si="25">H18/H9</f>
        <v>5.8715159773002528</v>
      </c>
      <c r="I27" s="259">
        <f t="shared" ref="I27:J27" si="26">I18/I9</f>
        <v>5.8048316144846073</v>
      </c>
      <c r="J27" s="188">
        <f t="shared" si="26"/>
        <v>6.2557703069811046</v>
      </c>
      <c r="L27" s="98">
        <f>(J27-I27)/I27</f>
        <v>7.7683337337690325E-2</v>
      </c>
    </row>
    <row r="29" spans="1:23" ht="15.75" x14ac:dyDescent="0.25">
      <c r="A29" s="99" t="s">
        <v>39</v>
      </c>
    </row>
  </sheetData>
  <mergeCells count="46">
    <mergeCell ref="F23:F24"/>
    <mergeCell ref="P5:P6"/>
    <mergeCell ref="F14:F15"/>
    <mergeCell ref="P14:P15"/>
    <mergeCell ref="A23:A24"/>
    <mergeCell ref="B23:B24"/>
    <mergeCell ref="C23:C24"/>
    <mergeCell ref="D23:D24"/>
    <mergeCell ref="L23:L24"/>
    <mergeCell ref="H23:H24"/>
    <mergeCell ref="I23:J23"/>
    <mergeCell ref="E23:E24"/>
    <mergeCell ref="A5:A6"/>
    <mergeCell ref="B5:B6"/>
    <mergeCell ref="C5:C6"/>
    <mergeCell ref="D5:D6"/>
    <mergeCell ref="L5:L6"/>
    <mergeCell ref="H5:H6"/>
    <mergeCell ref="I5:J5"/>
    <mergeCell ref="E5:E6"/>
    <mergeCell ref="G5:G6"/>
    <mergeCell ref="F5:F6"/>
    <mergeCell ref="A14:A15"/>
    <mergeCell ref="B14:B15"/>
    <mergeCell ref="C14:C15"/>
    <mergeCell ref="D14:D15"/>
    <mergeCell ref="L14:L15"/>
    <mergeCell ref="H14:H15"/>
    <mergeCell ref="I14:J14"/>
    <mergeCell ref="E14:E15"/>
    <mergeCell ref="Q5:Q6"/>
    <mergeCell ref="G14:G15"/>
    <mergeCell ref="G23:G24"/>
    <mergeCell ref="Q14:Q15"/>
    <mergeCell ref="V5:W5"/>
    <mergeCell ref="V14:W14"/>
    <mergeCell ref="R5:R6"/>
    <mergeCell ref="R14:R15"/>
    <mergeCell ref="S5:T5"/>
    <mergeCell ref="S14:T14"/>
    <mergeCell ref="M14:M15"/>
    <mergeCell ref="N14:N15"/>
    <mergeCell ref="M5:M6"/>
    <mergeCell ref="N5:N6"/>
    <mergeCell ref="O5:O6"/>
    <mergeCell ref="O14:O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W29"/>
  <sheetViews>
    <sheetView showGridLines="0" topLeftCell="F10" workbookViewId="0">
      <selection activeCell="I16" sqref="I16:J17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45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tr">
        <f>'2'!V3</f>
        <v>VARIAÇÃO (JAN-SET)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470" t="s">
        <v>43</v>
      </c>
      <c r="B5" s="472">
        <v>2016</v>
      </c>
      <c r="C5" s="461">
        <v>2017</v>
      </c>
      <c r="D5" s="461">
        <v>2018</v>
      </c>
      <c r="E5" s="461">
        <v>2019</v>
      </c>
      <c r="F5" s="461">
        <v>2020</v>
      </c>
      <c r="G5" s="463">
        <v>2021</v>
      </c>
      <c r="H5" s="463">
        <v>2022</v>
      </c>
      <c r="I5" s="467" t="s">
        <v>95</v>
      </c>
      <c r="J5" s="468"/>
      <c r="L5" s="474">
        <v>2016</v>
      </c>
      <c r="M5" s="461">
        <v>2017</v>
      </c>
      <c r="N5" s="461">
        <v>2018</v>
      </c>
      <c r="O5" s="461">
        <v>2019</v>
      </c>
      <c r="P5" s="461">
        <v>2020</v>
      </c>
      <c r="Q5" s="461">
        <v>2021</v>
      </c>
      <c r="R5" s="463">
        <v>2022</v>
      </c>
      <c r="S5" s="467" t="str">
        <f>I5</f>
        <v>janeiro - setembro</v>
      </c>
      <c r="T5" s="468"/>
      <c r="V5" s="465" t="s">
        <v>88</v>
      </c>
      <c r="W5" s="466"/>
    </row>
    <row r="6" spans="1:23" ht="20.25" customHeight="1" thickBot="1" x14ac:dyDescent="0.3">
      <c r="A6" s="471"/>
      <c r="B6" s="473"/>
      <c r="C6" s="462"/>
      <c r="D6" s="462"/>
      <c r="E6" s="462"/>
      <c r="F6" s="462"/>
      <c r="G6" s="464"/>
      <c r="H6" s="464"/>
      <c r="I6" s="167">
        <v>2022</v>
      </c>
      <c r="J6" s="169">
        <v>2023</v>
      </c>
      <c r="L6" s="475">
        <v>2016</v>
      </c>
      <c r="M6" s="462">
        <v>2017</v>
      </c>
      <c r="N6" s="469">
        <v>2018</v>
      </c>
      <c r="O6" s="469"/>
      <c r="P6" s="469"/>
      <c r="Q6" s="462"/>
      <c r="R6" s="464"/>
      <c r="S6" s="167">
        <v>2022</v>
      </c>
      <c r="T6" s="169"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28211839</v>
      </c>
      <c r="H7" s="384">
        <v>54339789</v>
      </c>
      <c r="I7" s="2">
        <v>40431398</v>
      </c>
      <c r="J7" s="12">
        <v>43502364</v>
      </c>
      <c r="L7" s="77">
        <f t="shared" ref="L7:T7" si="0">B7/B9</f>
        <v>0.32652158243079221</v>
      </c>
      <c r="M7" s="79">
        <f t="shared" si="0"/>
        <v>0.33866384265840116</v>
      </c>
      <c r="N7" s="79">
        <f t="shared" si="0"/>
        <v>0.35128215295789383</v>
      </c>
      <c r="O7" s="79">
        <f t="shared" si="0"/>
        <v>0.36067818128681806</v>
      </c>
      <c r="P7" s="79">
        <f t="shared" si="0"/>
        <v>0.225628325866813</v>
      </c>
      <c r="Q7" s="79">
        <f t="shared" si="0"/>
        <v>0.20557131612926036</v>
      </c>
      <c r="R7" s="19">
        <f t="shared" si="0"/>
        <v>0.34998832068852309</v>
      </c>
      <c r="S7" s="173">
        <f t="shared" si="0"/>
        <v>0.34675987217722093</v>
      </c>
      <c r="T7" s="19">
        <f t="shared" si="0"/>
        <v>0.37128380787439919</v>
      </c>
      <c r="V7" s="45">
        <f>(J7-I7)/I7</f>
        <v>7.595497934550767E-2</v>
      </c>
      <c r="W7" s="81">
        <f>(T7-S7)*100</f>
        <v>2.4523935697178256</v>
      </c>
    </row>
    <row r="8" spans="1:23" ht="21.95" customHeight="1" thickBot="1" x14ac:dyDescent="0.3">
      <c r="A8" s="24" t="s">
        <v>36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109024423</v>
      </c>
      <c r="H8" s="385">
        <v>100921932</v>
      </c>
      <c r="I8" s="2">
        <v>76166286</v>
      </c>
      <c r="J8" s="12">
        <v>73665051</v>
      </c>
      <c r="L8" s="77">
        <f t="shared" ref="L8:T8" si="1">B8/B9</f>
        <v>0.67347841756920779</v>
      </c>
      <c r="M8" s="80">
        <f t="shared" si="1"/>
        <v>0.6613361573415989</v>
      </c>
      <c r="N8" s="80">
        <f t="shared" si="1"/>
        <v>0.64871784704210611</v>
      </c>
      <c r="O8" s="80">
        <f t="shared" si="1"/>
        <v>0.63932181871318194</v>
      </c>
      <c r="P8" s="80">
        <f t="shared" si="1"/>
        <v>0.77437167413318697</v>
      </c>
      <c r="Q8" s="80">
        <f t="shared" si="1"/>
        <v>0.79442868387073962</v>
      </c>
      <c r="R8" s="94">
        <f t="shared" si="1"/>
        <v>0.65001167931147696</v>
      </c>
      <c r="S8" s="173">
        <f t="shared" si="1"/>
        <v>0.65324012782277907</v>
      </c>
      <c r="T8" s="19">
        <f t="shared" si="1"/>
        <v>0.62871619212560081</v>
      </c>
      <c r="V8" s="92">
        <f t="shared" ref="V8:V9" si="2">(J8-I8)/I8</f>
        <v>-3.2839135677430825E-2</v>
      </c>
      <c r="W8" s="97">
        <f t="shared" ref="W8:W9" si="3">(T8-S8)*100</f>
        <v>-2.4523935697178256</v>
      </c>
    </row>
    <row r="9" spans="1:23" ht="21.95" customHeight="1" thickBot="1" x14ac:dyDescent="0.3">
      <c r="A9" s="74" t="s">
        <v>21</v>
      </c>
      <c r="B9" s="83">
        <f t="shared" ref="B9:H9" si="4">B7+B8</f>
        <v>147163289</v>
      </c>
      <c r="C9" s="84">
        <f t="shared" si="4"/>
        <v>155031652</v>
      </c>
      <c r="D9" s="84">
        <f t="shared" si="4"/>
        <v>148990336</v>
      </c>
      <c r="E9" s="84">
        <f t="shared" si="4"/>
        <v>153690292</v>
      </c>
      <c r="F9" s="84">
        <f t="shared" si="4"/>
        <v>139488448</v>
      </c>
      <c r="G9" s="84">
        <f t="shared" si="4"/>
        <v>137236262</v>
      </c>
      <c r="H9" s="168">
        <f t="shared" si="4"/>
        <v>155261721</v>
      </c>
      <c r="I9" s="174">
        <f>I7+I8</f>
        <v>116597684</v>
      </c>
      <c r="J9" s="170">
        <f>J7+J8</f>
        <v>117167415</v>
      </c>
      <c r="L9" s="89">
        <f>L7+L8</f>
        <v>1</v>
      </c>
      <c r="M9" s="85">
        <f t="shared" ref="M9" si="5">M7+M8</f>
        <v>1</v>
      </c>
      <c r="N9" s="85">
        <f>N7+N8</f>
        <v>1</v>
      </c>
      <c r="O9" s="85">
        <f>O7+O8</f>
        <v>1</v>
      </c>
      <c r="P9" s="85">
        <f>P7+P8</f>
        <v>1</v>
      </c>
      <c r="Q9" s="85">
        <f t="shared" ref="Q9:R9" si="6">Q7+Q8</f>
        <v>1</v>
      </c>
      <c r="R9" s="175">
        <f t="shared" si="6"/>
        <v>1</v>
      </c>
      <c r="S9" s="177">
        <f t="shared" ref="S9:T9" si="7">S7+S8</f>
        <v>1</v>
      </c>
      <c r="T9" s="178">
        <f t="shared" si="7"/>
        <v>1</v>
      </c>
      <c r="V9" s="241">
        <f t="shared" si="2"/>
        <v>4.8862977415571997E-3</v>
      </c>
      <c r="W9" s="315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(JAN-SET)</v>
      </c>
    </row>
    <row r="13" spans="1:23" ht="15.75" thickBot="1" x14ac:dyDescent="0.3"/>
    <row r="14" spans="1:23" ht="20.25" customHeight="1" x14ac:dyDescent="0.25">
      <c r="A14" s="470" t="str">
        <f>A5</f>
        <v>NÃO CERTIFICADO</v>
      </c>
      <c r="B14" s="472">
        <v>2016</v>
      </c>
      <c r="C14" s="461">
        <v>2017</v>
      </c>
      <c r="D14" s="461">
        <v>2018</v>
      </c>
      <c r="E14" s="461">
        <v>2019</v>
      </c>
      <c r="F14" s="461">
        <v>2020</v>
      </c>
      <c r="G14" s="461">
        <v>2021</v>
      </c>
      <c r="H14" s="463">
        <v>2022</v>
      </c>
      <c r="I14" s="467" t="str">
        <f>I5</f>
        <v>janeiro - setembro</v>
      </c>
      <c r="J14" s="468"/>
      <c r="L14" s="474">
        <v>2016</v>
      </c>
      <c r="M14" s="461">
        <v>2017</v>
      </c>
      <c r="N14" s="461">
        <v>2018</v>
      </c>
      <c r="O14" s="461">
        <v>2019</v>
      </c>
      <c r="P14" s="461">
        <v>2020</v>
      </c>
      <c r="Q14" s="461">
        <v>2021</v>
      </c>
      <c r="R14" s="463">
        <v>2022</v>
      </c>
      <c r="S14" s="467" t="str">
        <f>I5</f>
        <v>janeiro - setembro</v>
      </c>
      <c r="T14" s="468"/>
      <c r="V14" s="465" t="s">
        <v>88</v>
      </c>
      <c r="W14" s="466"/>
    </row>
    <row r="15" spans="1:23" ht="20.25" customHeight="1" thickBot="1" x14ac:dyDescent="0.3">
      <c r="A15" s="471"/>
      <c r="B15" s="473"/>
      <c r="C15" s="462"/>
      <c r="D15" s="462"/>
      <c r="E15" s="462"/>
      <c r="F15" s="462"/>
      <c r="G15" s="462"/>
      <c r="H15" s="464"/>
      <c r="I15" s="167">
        <v>2022</v>
      </c>
      <c r="J15" s="169">
        <v>2023</v>
      </c>
      <c r="L15" s="475">
        <v>2016</v>
      </c>
      <c r="M15" s="462">
        <v>2017</v>
      </c>
      <c r="N15" s="469">
        <v>2018</v>
      </c>
      <c r="O15" s="469"/>
      <c r="P15" s="469"/>
      <c r="Q15" s="462"/>
      <c r="R15" s="464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122048204</v>
      </c>
      <c r="H16" s="12">
        <v>249522474</v>
      </c>
      <c r="I16" s="2">
        <v>186220832</v>
      </c>
      <c r="J16" s="12">
        <v>199770582</v>
      </c>
      <c r="L16" s="77">
        <f>B16/B18</f>
        <v>0.64469468516788675</v>
      </c>
      <c r="M16" s="79">
        <f>C16/C18</f>
        <v>0.65202228069943247</v>
      </c>
      <c r="N16" s="79">
        <f>D16/D18</f>
        <v>0.6319365208121398</v>
      </c>
      <c r="O16" s="79">
        <f>E16/E18</f>
        <v>0.64386421520260562</v>
      </c>
      <c r="P16" s="79">
        <f t="shared" ref="P16:Q16" si="8">F16/F18</f>
        <v>0.48222344570253217</v>
      </c>
      <c r="Q16" s="79">
        <f t="shared" si="8"/>
        <v>0.45557635531014251</v>
      </c>
      <c r="R16" s="19">
        <f>H16/H18</f>
        <v>0.63520515267038324</v>
      </c>
      <c r="S16" s="96">
        <f>I16/I18</f>
        <v>0.63305119983522118</v>
      </c>
      <c r="T16" s="78">
        <f>J16/J18</f>
        <v>0.64686921071228609</v>
      </c>
      <c r="V16" s="45">
        <f>(J16-I16)/I16</f>
        <v>7.2761730545807035E-2</v>
      </c>
      <c r="W16" s="81">
        <f>(T16-S16)*100</f>
        <v>1.3818010877064912</v>
      </c>
    </row>
    <row r="17" spans="1:23" ht="21.95" customHeight="1" thickBot="1" x14ac:dyDescent="0.3">
      <c r="A17" s="24" t="s">
        <v>36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145850256</v>
      </c>
      <c r="H17" s="43">
        <v>143299393</v>
      </c>
      <c r="I17" s="2">
        <v>107943103</v>
      </c>
      <c r="J17" s="12">
        <v>109056270</v>
      </c>
      <c r="L17" s="77">
        <f>B17/B18</f>
        <v>0.35530531483211331</v>
      </c>
      <c r="M17" s="80">
        <f>C17/C18</f>
        <v>0.34797771930056753</v>
      </c>
      <c r="N17" s="80">
        <f>D17/D18</f>
        <v>0.36806347918786014</v>
      </c>
      <c r="O17" s="80">
        <f>E17/E18</f>
        <v>0.35613578479739438</v>
      </c>
      <c r="P17" s="80">
        <f t="shared" ref="P17:Q17" si="9">F17/F18</f>
        <v>0.51777655429746783</v>
      </c>
      <c r="Q17" s="80">
        <f t="shared" si="9"/>
        <v>0.54442364468985749</v>
      </c>
      <c r="R17" s="94">
        <f>H17/H18</f>
        <v>0.3647948473296167</v>
      </c>
      <c r="S17" s="236">
        <f>I17/I18</f>
        <v>0.36694880016477888</v>
      </c>
      <c r="T17" s="78">
        <f>J17/J18</f>
        <v>0.35313078928771385</v>
      </c>
      <c r="V17" s="92">
        <f t="shared" ref="V17:V18" si="10">(J17-I17)/I17</f>
        <v>1.0312534743419411E-2</v>
      </c>
      <c r="W17" s="97">
        <f t="shared" ref="W17:W18" si="11">(T17-S17)*100</f>
        <v>-1.3818010877065023</v>
      </c>
    </row>
    <row r="18" spans="1:23" ht="21.95" customHeight="1" thickBot="1" x14ac:dyDescent="0.3">
      <c r="A18" s="74" t="s">
        <v>21</v>
      </c>
      <c r="B18" s="83">
        <f t="shared" ref="B18:H18" si="12">B16+B17</f>
        <v>325024547</v>
      </c>
      <c r="C18" s="84">
        <f t="shared" si="12"/>
        <v>351799728</v>
      </c>
      <c r="D18" s="84">
        <f t="shared" si="12"/>
        <v>352436393</v>
      </c>
      <c r="E18" s="84">
        <f t="shared" si="12"/>
        <v>368451115</v>
      </c>
      <c r="F18" s="84">
        <f t="shared" si="12"/>
        <v>278787577</v>
      </c>
      <c r="G18" s="84">
        <f t="shared" si="12"/>
        <v>267898460</v>
      </c>
      <c r="H18" s="168">
        <f t="shared" si="12"/>
        <v>392821867</v>
      </c>
      <c r="I18" s="174">
        <f>I16+I17</f>
        <v>294163935</v>
      </c>
      <c r="J18" s="170">
        <f>J16+J17</f>
        <v>308826852</v>
      </c>
      <c r="L18" s="89">
        <f>L16+L17</f>
        <v>1</v>
      </c>
      <c r="M18" s="85">
        <f t="shared" ref="M18" si="13">M16+M17</f>
        <v>1</v>
      </c>
      <c r="N18" s="85">
        <f>N16+N17</f>
        <v>1</v>
      </c>
      <c r="O18" s="85">
        <f>O16+O17</f>
        <v>1</v>
      </c>
      <c r="P18" s="85">
        <f t="shared" ref="P18:Q18" si="14">P16+P17</f>
        <v>1</v>
      </c>
      <c r="Q18" s="85">
        <f t="shared" si="14"/>
        <v>1</v>
      </c>
      <c r="R18" s="175">
        <f>R16+R17</f>
        <v>1</v>
      </c>
      <c r="S18" s="90">
        <f t="shared" ref="S18:T18" si="15">S16+S17</f>
        <v>1</v>
      </c>
      <c r="T18" s="90">
        <f t="shared" si="15"/>
        <v>1</v>
      </c>
      <c r="V18" s="241">
        <f t="shared" si="10"/>
        <v>4.9846073074865549E-2</v>
      </c>
      <c r="W18" s="315">
        <f t="shared" si="11"/>
        <v>0</v>
      </c>
    </row>
    <row r="21" spans="1:23" x14ac:dyDescent="0.25">
      <c r="A21" s="1" t="s">
        <v>27</v>
      </c>
      <c r="L21" s="1" t="str">
        <f>V12</f>
        <v>VARIAÇÃO (JAN-SET)</v>
      </c>
      <c r="S21" s="251"/>
    </row>
    <row r="22" spans="1:23" ht="15.75" thickBot="1" x14ac:dyDescent="0.3"/>
    <row r="23" spans="1:23" ht="20.25" customHeight="1" x14ac:dyDescent="0.25">
      <c r="A23" s="470" t="str">
        <f>A5</f>
        <v>NÃO CERTIFICADO</v>
      </c>
      <c r="B23" s="472">
        <v>2016</v>
      </c>
      <c r="C23" s="461">
        <v>2017</v>
      </c>
      <c r="D23" s="461">
        <v>2018</v>
      </c>
      <c r="E23" s="461">
        <v>2019</v>
      </c>
      <c r="F23" s="461">
        <v>2020</v>
      </c>
      <c r="G23" s="461">
        <v>2021</v>
      </c>
      <c r="H23" s="463">
        <v>2022</v>
      </c>
      <c r="I23" s="467" t="str">
        <f>I5</f>
        <v>janeiro - setembro</v>
      </c>
      <c r="J23" s="468"/>
      <c r="L23" s="478" t="s">
        <v>89</v>
      </c>
    </row>
    <row r="24" spans="1:23" ht="20.25" customHeight="1" thickBot="1" x14ac:dyDescent="0.3">
      <c r="A24" s="471"/>
      <c r="B24" s="473"/>
      <c r="C24" s="462"/>
      <c r="D24" s="462"/>
      <c r="E24" s="462"/>
      <c r="F24" s="462"/>
      <c r="G24" s="462"/>
      <c r="H24" s="464"/>
      <c r="I24" s="167">
        <v>2022</v>
      </c>
      <c r="J24" s="169">
        <v>2023</v>
      </c>
      <c r="L24" s="479"/>
    </row>
    <row r="25" spans="1:23" ht="21.95" customHeight="1" x14ac:dyDescent="0.25">
      <c r="A25" s="24" t="s">
        <v>37</v>
      </c>
      <c r="B25" s="157">
        <f>B16/B7</f>
        <v>4.3607267461763808</v>
      </c>
      <c r="C25" s="166">
        <f t="shared" ref="C25:D25" si="16">C16/C7</f>
        <v>4.3688660485568471</v>
      </c>
      <c r="D25" s="166">
        <f t="shared" si="16"/>
        <v>4.2553963546621869</v>
      </c>
      <c r="E25" s="166">
        <f t="shared" ref="E25:G25" si="17">E16/E7</f>
        <v>4.2796460972023116</v>
      </c>
      <c r="F25" s="166">
        <f t="shared" si="17"/>
        <v>4.2715930980478385</v>
      </c>
      <c r="G25" s="166">
        <f t="shared" si="17"/>
        <v>4.3261342870984061</v>
      </c>
      <c r="H25" s="256">
        <f t="shared" ref="H25" si="18">H16/H7</f>
        <v>4.5918925816955234</v>
      </c>
      <c r="I25" s="252">
        <f t="shared" ref="I25:J25" si="19">I16/I7</f>
        <v>4.6058469707132064</v>
      </c>
      <c r="J25" s="253">
        <f t="shared" si="19"/>
        <v>4.5921776113132609</v>
      </c>
      <c r="L25" s="42">
        <f>(J25-I25)/I25</f>
        <v>-2.9678275215967152E-3</v>
      </c>
    </row>
    <row r="26" spans="1:23" ht="21.95" customHeight="1" thickBot="1" x14ac:dyDescent="0.3">
      <c r="A26" s="24" t="s">
        <v>36</v>
      </c>
      <c r="B26" s="157">
        <f t="shared" ref="B26:D27" si="20">B17/B8</f>
        <v>1.1651844962701983</v>
      </c>
      <c r="C26" s="166">
        <f t="shared" si="20"/>
        <v>1.1939999104830223</v>
      </c>
      <c r="D26" s="166">
        <f t="shared" si="20"/>
        <v>1.3421143788134609</v>
      </c>
      <c r="E26" s="166">
        <f t="shared" ref="E26:G26" si="21">E17/E8</f>
        <v>1.3354558265681284</v>
      </c>
      <c r="F26" s="166">
        <f t="shared" si="21"/>
        <v>1.3363742466699555</v>
      </c>
      <c r="G26" s="166">
        <f t="shared" si="21"/>
        <v>1.3377759953840802</v>
      </c>
      <c r="H26" s="257">
        <f t="shared" ref="H26" si="22">H17/H8</f>
        <v>1.4199033863125015</v>
      </c>
      <c r="I26" s="252">
        <f t="shared" ref="I26:J26" si="23">I17/I8</f>
        <v>1.417203183571272</v>
      </c>
      <c r="J26" s="253">
        <f t="shared" si="23"/>
        <v>1.4804343242767863</v>
      </c>
      <c r="L26" s="95">
        <f t="shared" ref="L26:L27" si="24">(J26-I26)/I26</f>
        <v>4.4616849184726984E-2</v>
      </c>
    </row>
    <row r="27" spans="1:23" ht="21.95" customHeight="1" thickBot="1" x14ac:dyDescent="0.3">
      <c r="A27" s="74" t="s">
        <v>21</v>
      </c>
      <c r="B27" s="158">
        <f t="shared" si="20"/>
        <v>2.2085980084340191</v>
      </c>
      <c r="C27" s="159">
        <f t="shared" si="20"/>
        <v>2.2692122767291418</v>
      </c>
      <c r="D27" s="159">
        <f t="shared" si="20"/>
        <v>2.3654983434630283</v>
      </c>
      <c r="E27" s="159">
        <f t="shared" ref="E27:G27" si="25">E18/E9</f>
        <v>2.3973610187428105</v>
      </c>
      <c r="F27" s="159">
        <f t="shared" si="25"/>
        <v>1.998642762159057</v>
      </c>
      <c r="G27" s="159">
        <f t="shared" si="25"/>
        <v>1.9520967424775821</v>
      </c>
      <c r="H27" s="258">
        <f t="shared" ref="H27" si="26">H18/H9</f>
        <v>2.5300625580467448</v>
      </c>
      <c r="I27" s="254">
        <f t="shared" ref="I27:J27" si="27">I18/I9</f>
        <v>2.522896895619299</v>
      </c>
      <c r="J27" s="255">
        <f t="shared" si="27"/>
        <v>2.6357742210152884</v>
      </c>
      <c r="L27" s="98">
        <f t="shared" si="24"/>
        <v>4.4741156720271451E-2</v>
      </c>
    </row>
    <row r="29" spans="1:23" ht="15.75" x14ac:dyDescent="0.25">
      <c r="A29" s="99" t="s">
        <v>39</v>
      </c>
    </row>
  </sheetData>
  <mergeCells count="46">
    <mergeCell ref="V14:W14"/>
    <mergeCell ref="H5:H6"/>
    <mergeCell ref="R5:R6"/>
    <mergeCell ref="S5:T5"/>
    <mergeCell ref="I14:J14"/>
    <mergeCell ref="S14:T14"/>
    <mergeCell ref="H14:H15"/>
    <mergeCell ref="R14:R15"/>
    <mergeCell ref="M5:M6"/>
    <mergeCell ref="N5:N6"/>
    <mergeCell ref="I5:J5"/>
    <mergeCell ref="Q5:Q6"/>
    <mergeCell ref="Q14:Q15"/>
    <mergeCell ref="P5:P6"/>
    <mergeCell ref="P14:P15"/>
    <mergeCell ref="A23:A24"/>
    <mergeCell ref="B23:B24"/>
    <mergeCell ref="C23:C24"/>
    <mergeCell ref="D23:D24"/>
    <mergeCell ref="V5:W5"/>
    <mergeCell ref="A14:A15"/>
    <mergeCell ref="B14:B15"/>
    <mergeCell ref="C14:C15"/>
    <mergeCell ref="D14:D15"/>
    <mergeCell ref="L14:L15"/>
    <mergeCell ref="A5:A6"/>
    <mergeCell ref="B5:B6"/>
    <mergeCell ref="C5:C6"/>
    <mergeCell ref="D5:D6"/>
    <mergeCell ref="L5:L6"/>
    <mergeCell ref="M14:M15"/>
    <mergeCell ref="E5:E6"/>
    <mergeCell ref="O5:O6"/>
    <mergeCell ref="O14:O15"/>
    <mergeCell ref="E14:E15"/>
    <mergeCell ref="E23:E24"/>
    <mergeCell ref="G5:G6"/>
    <mergeCell ref="G14:G15"/>
    <mergeCell ref="G23:G24"/>
    <mergeCell ref="N14:N15"/>
    <mergeCell ref="I23:J23"/>
    <mergeCell ref="H23:H24"/>
    <mergeCell ref="L23:L24"/>
    <mergeCell ref="F5:F6"/>
    <mergeCell ref="F14:F15"/>
    <mergeCell ref="F23:F24"/>
  </mergeCells>
  <pageMargins left="0.7" right="0.7" top="0.75" bottom="0.75" header="0.3" footer="0.3"/>
  <pageSetup paperSize="9" orientation="portrait" r:id="rId1"/>
  <ignoredErrors>
    <ignoredError sqref="I25:J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N74"/>
  <sheetViews>
    <sheetView showGridLines="0" topLeftCell="E43" workbookViewId="0">
      <selection activeCell="W7" sqref="W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8" width="13.28515625" customWidth="1"/>
    <col min="9" max="9" width="12.7109375" bestFit="1" customWidth="1"/>
    <col min="10" max="11" width="12.710937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57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(JAN-SET)</v>
      </c>
    </row>
    <row r="4" spans="1:24" ht="15.75" thickBot="1" x14ac:dyDescent="0.3"/>
    <row r="5" spans="1:24" ht="24" customHeight="1" x14ac:dyDescent="0.25">
      <c r="A5" s="470" t="s">
        <v>29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81">
        <v>2022</v>
      </c>
      <c r="J5" s="467" t="s">
        <v>95</v>
      </c>
      <c r="K5" s="468"/>
      <c r="M5" s="474">
        <v>2016</v>
      </c>
      <c r="N5" s="461">
        <v>2017</v>
      </c>
      <c r="O5" s="461">
        <v>2018</v>
      </c>
      <c r="P5" s="476">
        <v>2019</v>
      </c>
      <c r="Q5" s="476">
        <v>2020</v>
      </c>
      <c r="R5" s="476">
        <v>2021</v>
      </c>
      <c r="S5" s="481">
        <v>2022</v>
      </c>
      <c r="T5" s="467" t="str">
        <f>J5</f>
        <v>janeiro - setembro</v>
      </c>
      <c r="U5" s="468"/>
      <c r="W5" s="465" t="s">
        <v>88</v>
      </c>
      <c r="X5" s="466"/>
    </row>
    <row r="6" spans="1:24" ht="20.25" customHeight="1" thickBot="1" x14ac:dyDescent="0.3">
      <c r="A6" s="486"/>
      <c r="B6" s="487"/>
      <c r="C6" s="488"/>
      <c r="D6" s="469"/>
      <c r="E6" s="469"/>
      <c r="F6" s="469"/>
      <c r="G6" s="469"/>
      <c r="H6" s="462"/>
      <c r="I6" s="482"/>
      <c r="J6" s="167">
        <v>2022</v>
      </c>
      <c r="K6" s="169">
        <v>2023</v>
      </c>
      <c r="M6" s="480"/>
      <c r="N6" s="469"/>
      <c r="O6" s="469"/>
      <c r="P6" s="484"/>
      <c r="Q6" s="484"/>
      <c r="R6" s="484"/>
      <c r="S6" s="483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117693300</v>
      </c>
      <c r="I7" s="110">
        <f t="shared" si="0"/>
        <v>124584471</v>
      </c>
      <c r="J7" s="181">
        <f t="shared" ref="J7:K7" si="1">SUM(J8:J20)</f>
        <v>91145310</v>
      </c>
      <c r="K7" s="180">
        <f t="shared" si="1"/>
        <v>89712818</v>
      </c>
      <c r="M7" s="64">
        <f t="shared" ref="M7:U7" si="2">C7/C24</f>
        <v>0.42715836607808244</v>
      </c>
      <c r="N7" s="16">
        <f t="shared" si="2"/>
        <v>0.42021567582483027</v>
      </c>
      <c r="O7" s="16">
        <f t="shared" si="2"/>
        <v>0.43584399343064739</v>
      </c>
      <c r="P7" s="16">
        <f t="shared" si="2"/>
        <v>0.44773594211708734</v>
      </c>
      <c r="Q7" s="260">
        <f t="shared" si="2"/>
        <v>0.44623486972491655</v>
      </c>
      <c r="R7" s="260">
        <f t="shared" si="2"/>
        <v>0.46166987883500149</v>
      </c>
      <c r="S7" s="17">
        <f t="shared" si="2"/>
        <v>0.44518908801160317</v>
      </c>
      <c r="T7" s="7">
        <f t="shared" si="2"/>
        <v>0.43874071632952399</v>
      </c>
      <c r="U7" s="17">
        <f t="shared" si="2"/>
        <v>0.43364615700137965</v>
      </c>
      <c r="W7" s="102">
        <f>(K7-J7)/J7</f>
        <v>-1.5716573897219727E-2</v>
      </c>
      <c r="X7" s="101">
        <f>(U7-T7)*100</f>
        <v>-0.50945593281443435</v>
      </c>
    </row>
    <row r="8" spans="1:24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12">
        <v>21704967</v>
      </c>
      <c r="J8" s="10">
        <v>16803815</v>
      </c>
      <c r="K8" s="162">
        <v>16104259</v>
      </c>
      <c r="M8" s="96">
        <f>C8/$C$7</f>
        <v>0.16972846980551387</v>
      </c>
      <c r="N8" s="18">
        <f>D8/$D$7</f>
        <v>0.17784797322324608</v>
      </c>
      <c r="O8" s="18">
        <f>E8/$E$7</f>
        <v>0.17665948104128135</v>
      </c>
      <c r="P8" s="37">
        <f>F8/$F$7</f>
        <v>0.17230649587352914</v>
      </c>
      <c r="Q8" s="37">
        <f>G8/$G$7</f>
        <v>0.17704576152653625</v>
      </c>
      <c r="R8" s="37">
        <f>H8/$H$7</f>
        <v>0.17328196252462968</v>
      </c>
      <c r="S8" s="19">
        <f>I8/$I$7</f>
        <v>0.17421887997581978</v>
      </c>
      <c r="T8" s="37">
        <f>J8/$J$7</f>
        <v>0.18436291455918027</v>
      </c>
      <c r="U8" s="19">
        <f>K8/$K$7</f>
        <v>0.179509008400561</v>
      </c>
      <c r="W8" s="103">
        <f t="shared" ref="W8:W24" si="3">(K8-J8)/J8</f>
        <v>-4.1630784437938648E-2</v>
      </c>
      <c r="X8" s="104">
        <f t="shared" ref="X8:X24" si="4">(U8-T8)*100</f>
        <v>-0.48539061586192755</v>
      </c>
    </row>
    <row r="9" spans="1:24" ht="20.100000000000001" customHeight="1" x14ac:dyDescent="0.25">
      <c r="A9" s="24"/>
      <c r="B9" t="s">
        <v>18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12">
        <v>395152</v>
      </c>
      <c r="J9" s="10">
        <v>286870</v>
      </c>
      <c r="K9" s="162">
        <v>297384</v>
      </c>
      <c r="M9" s="96">
        <f t="shared" ref="M9:M20" si="5">C9/$C$7</f>
        <v>4.9136578932567508E-3</v>
      </c>
      <c r="N9" s="18">
        <f t="shared" ref="N9:N20" si="6">D9/$D$7</f>
        <v>6.1199818460995941E-3</v>
      </c>
      <c r="O9" s="18">
        <f t="shared" ref="O9:O20" si="7">E9/$E$7</f>
        <v>3.7324633620504665E-3</v>
      </c>
      <c r="P9" s="37">
        <f t="shared" ref="P9:P20" si="8">F9/$F$7</f>
        <v>3.1525182076150658E-3</v>
      </c>
      <c r="Q9" s="37">
        <f t="shared" ref="Q9:Q20" si="9">G9/$G$7</f>
        <v>2.4520263527131555E-3</v>
      </c>
      <c r="R9" s="37">
        <f t="shared" ref="R9:R20" si="10">H9/$H$7</f>
        <v>2.5319453188924093E-3</v>
      </c>
      <c r="S9" s="19">
        <f t="shared" ref="S9:S20" si="11">I9/$I$7</f>
        <v>3.171759664974618E-3</v>
      </c>
      <c r="T9" s="37">
        <f t="shared" ref="T9:T20" si="12">J9/$J$7</f>
        <v>3.1473917857100932E-3</v>
      </c>
      <c r="U9" s="19">
        <f t="shared" ref="U9:U20" si="13">K9/$K$7</f>
        <v>3.3148440393434078E-3</v>
      </c>
      <c r="W9" s="103">
        <f t="shared" si="3"/>
        <v>3.6650747725450551E-2</v>
      </c>
      <c r="X9" s="104">
        <f t="shared" si="4"/>
        <v>1.6745225363331465E-2</v>
      </c>
    </row>
    <row r="10" spans="1:24" ht="20.100000000000001" customHeight="1" x14ac:dyDescent="0.25">
      <c r="A10" s="24"/>
      <c r="B10" t="s">
        <v>15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12">
        <v>16007296</v>
      </c>
      <c r="J10" s="10">
        <v>11338347</v>
      </c>
      <c r="K10" s="162">
        <v>11629320</v>
      </c>
      <c r="M10" s="96">
        <f t="shared" si="5"/>
        <v>0.10710724608689627</v>
      </c>
      <c r="N10" s="18">
        <f t="shared" si="6"/>
        <v>0.12124858045832795</v>
      </c>
      <c r="O10" s="18">
        <f t="shared" si="7"/>
        <v>0.11419191478834301</v>
      </c>
      <c r="P10" s="37">
        <f t="shared" si="8"/>
        <v>0.1035463472310922</v>
      </c>
      <c r="Q10" s="37">
        <f t="shared" si="9"/>
        <v>0.10998306230506669</v>
      </c>
      <c r="R10" s="37">
        <f t="shared" si="10"/>
        <v>0.11917458342998284</v>
      </c>
      <c r="S10" s="19">
        <f t="shared" si="11"/>
        <v>0.12848548355597222</v>
      </c>
      <c r="T10" s="37">
        <f t="shared" si="12"/>
        <v>0.12439857848966666</v>
      </c>
      <c r="U10" s="19">
        <f t="shared" si="13"/>
        <v>0.1296282990464083</v>
      </c>
      <c r="W10" s="103">
        <f t="shared" si="3"/>
        <v>2.5662735493983381E-2</v>
      </c>
      <c r="X10" s="104">
        <f t="shared" si="4"/>
        <v>0.52297205567416327</v>
      </c>
    </row>
    <row r="11" spans="1:24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12"/>
      <c r="J11" s="10"/>
      <c r="K11" s="162"/>
      <c r="M11" s="96">
        <f t="shared" si="5"/>
        <v>9.8886259050122547E-4</v>
      </c>
      <c r="N11" s="18">
        <f t="shared" si="6"/>
        <v>7.9174123550826881E-4</v>
      </c>
      <c r="O11" s="18">
        <f t="shared" si="7"/>
        <v>2.2506626970580906E-3</v>
      </c>
      <c r="P11" s="37">
        <f t="shared" si="8"/>
        <v>2.3926849718932889E-3</v>
      </c>
      <c r="Q11" s="37">
        <f t="shared" si="9"/>
        <v>6.798333674725369E-4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4"/>
        <v>0</v>
      </c>
    </row>
    <row r="12" spans="1:24" ht="20.100000000000001" customHeight="1" x14ac:dyDescent="0.25">
      <c r="A12" s="24"/>
      <c r="B12" t="s">
        <v>16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12">
        <v>38012</v>
      </c>
      <c r="J12" s="10">
        <v>27553</v>
      </c>
      <c r="K12" s="162">
        <v>25047</v>
      </c>
      <c r="M12" s="96">
        <f t="shared" si="5"/>
        <v>3.0864650914874908E-4</v>
      </c>
      <c r="N12" s="18">
        <f t="shared" si="6"/>
        <v>2.4244477746609554E-4</v>
      </c>
      <c r="O12" s="18">
        <f t="shared" si="7"/>
        <v>2.0694350900920139E-4</v>
      </c>
      <c r="P12" s="37">
        <f t="shared" si="8"/>
        <v>2.374298285266915E-4</v>
      </c>
      <c r="Q12" s="37">
        <f t="shared" si="9"/>
        <v>4.8167059279370048E-4</v>
      </c>
      <c r="R12" s="37">
        <f t="shared" si="10"/>
        <v>2.7761138484518662E-4</v>
      </c>
      <c r="S12" s="19">
        <f t="shared" si="11"/>
        <v>3.0511025728078103E-4</v>
      </c>
      <c r="T12" s="37">
        <f t="shared" si="12"/>
        <v>3.0229750713448668E-4</v>
      </c>
      <c r="U12" s="19">
        <f t="shared" si="13"/>
        <v>2.7919087325960489E-4</v>
      </c>
      <c r="W12" s="103">
        <f t="shared" si="3"/>
        <v>-9.0951983450078031E-2</v>
      </c>
      <c r="X12" s="104">
        <f t="shared" si="4"/>
        <v>-2.3106633874881788E-3</v>
      </c>
    </row>
    <row r="13" spans="1:24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12">
        <v>361897</v>
      </c>
      <c r="J13" s="10">
        <v>262483</v>
      </c>
      <c r="K13" s="162">
        <v>343466</v>
      </c>
      <c r="M13" s="96">
        <f t="shared" si="5"/>
        <v>9.6836179181117709E-3</v>
      </c>
      <c r="N13" s="18">
        <f t="shared" si="6"/>
        <v>6.7874926048202104E-3</v>
      </c>
      <c r="O13" s="18">
        <f t="shared" si="7"/>
        <v>9.2623813988679232E-3</v>
      </c>
      <c r="P13" s="37">
        <f t="shared" si="8"/>
        <v>7.0940989450126914E-3</v>
      </c>
      <c r="Q13" s="37">
        <f t="shared" si="9"/>
        <v>4.5076826730896767E-3</v>
      </c>
      <c r="R13" s="37">
        <f t="shared" si="10"/>
        <v>3.2036148191953153E-3</v>
      </c>
      <c r="S13" s="19">
        <f t="shared" si="11"/>
        <v>2.9048323366079871E-3</v>
      </c>
      <c r="T13" s="37">
        <f t="shared" si="12"/>
        <v>2.8798300208754571E-3</v>
      </c>
      <c r="U13" s="19">
        <f t="shared" si="13"/>
        <v>3.8285053090183836E-3</v>
      </c>
      <c r="W13" s="103">
        <f t="shared" si="3"/>
        <v>0.30852664744002467</v>
      </c>
      <c r="X13" s="104">
        <f t="shared" si="4"/>
        <v>9.4867528814292654E-2</v>
      </c>
    </row>
    <row r="14" spans="1:24" ht="20.100000000000001" customHeight="1" x14ac:dyDescent="0.25">
      <c r="A14" s="24"/>
      <c r="B14" t="s">
        <v>17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12">
        <v>6114760</v>
      </c>
      <c r="J14" s="10">
        <v>4457270</v>
      </c>
      <c r="K14" s="162">
        <v>4013530</v>
      </c>
      <c r="M14" s="96">
        <f t="shared" si="5"/>
        <v>5.6896455192564255E-2</v>
      </c>
      <c r="N14" s="18">
        <f t="shared" si="6"/>
        <v>5.3257762923004374E-2</v>
      </c>
      <c r="O14" s="18">
        <f t="shared" si="7"/>
        <v>5.6322907840219039E-2</v>
      </c>
      <c r="P14" s="37">
        <f t="shared" si="8"/>
        <v>5.2866996880643641E-2</v>
      </c>
      <c r="Q14" s="37">
        <f t="shared" si="9"/>
        <v>4.8513199131863062E-2</v>
      </c>
      <c r="R14" s="37">
        <f t="shared" si="10"/>
        <v>4.5764125910310954E-2</v>
      </c>
      <c r="S14" s="19">
        <f t="shared" si="11"/>
        <v>4.9081237420031266E-2</v>
      </c>
      <c r="T14" s="37">
        <f t="shared" si="12"/>
        <v>4.8902900215052204E-2</v>
      </c>
      <c r="U14" s="19">
        <f t="shared" si="13"/>
        <v>4.4737531263369747E-2</v>
      </c>
      <c r="W14" s="103">
        <f t="shared" si="3"/>
        <v>-9.9554211434353321E-2</v>
      </c>
      <c r="X14" s="104">
        <f t="shared" si="4"/>
        <v>-0.41653689516824577</v>
      </c>
    </row>
    <row r="15" spans="1:24" ht="20.100000000000001" customHeight="1" x14ac:dyDescent="0.25">
      <c r="A15" s="24"/>
      <c r="B15" t="s">
        <v>86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12">
        <v>1261593</v>
      </c>
      <c r="J15" s="10">
        <v>911964</v>
      </c>
      <c r="K15" s="162">
        <v>1063212</v>
      </c>
      <c r="M15" s="96">
        <f t="shared" si="5"/>
        <v>3.3950660372306972E-3</v>
      </c>
      <c r="N15" s="18">
        <f t="shared" si="6"/>
        <v>3.6965486336819073E-3</v>
      </c>
      <c r="O15" s="18">
        <f t="shared" si="7"/>
        <v>6.6945530140097107E-3</v>
      </c>
      <c r="P15" s="37">
        <f t="shared" si="8"/>
        <v>7.2524844799631465E-3</v>
      </c>
      <c r="Q15" s="37">
        <f t="shared" si="9"/>
        <v>7.5680671426796176E-3</v>
      </c>
      <c r="R15" s="37">
        <f t="shared" si="10"/>
        <v>8.5328986441879015E-3</v>
      </c>
      <c r="S15" s="19">
        <f t="shared" si="11"/>
        <v>1.0126406524614131E-2</v>
      </c>
      <c r="T15" s="37">
        <f t="shared" si="12"/>
        <v>1.0005605335041376E-2</v>
      </c>
      <c r="U15" s="19">
        <f t="shared" si="13"/>
        <v>1.1851283057455624E-2</v>
      </c>
      <c r="W15" s="103">
        <f t="shared" si="3"/>
        <v>0.16584865192047055</v>
      </c>
      <c r="X15" s="104">
        <f t="shared" si="4"/>
        <v>0.18456777224142487</v>
      </c>
    </row>
    <row r="16" spans="1:24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12">
        <v>5498162</v>
      </c>
      <c r="J16" s="10">
        <v>3906617</v>
      </c>
      <c r="K16" s="162">
        <v>3551395</v>
      </c>
      <c r="M16" s="96">
        <f t="shared" si="5"/>
        <v>3.5499551893019163E-2</v>
      </c>
      <c r="N16" s="18">
        <f t="shared" si="6"/>
        <v>4.2780547730472317E-2</v>
      </c>
      <c r="O16" s="18">
        <f t="shared" si="7"/>
        <v>4.7627953032615515E-2</v>
      </c>
      <c r="P16" s="37">
        <f t="shared" si="8"/>
        <v>4.2456392312984585E-2</v>
      </c>
      <c r="Q16" s="37">
        <f t="shared" si="9"/>
        <v>4.1039284662453906E-2</v>
      </c>
      <c r="R16" s="37">
        <f t="shared" si="10"/>
        <v>4.3890399878327824E-2</v>
      </c>
      <c r="S16" s="19">
        <f t="shared" si="11"/>
        <v>4.4132001009981416E-2</v>
      </c>
      <c r="T16" s="37">
        <f t="shared" si="12"/>
        <v>4.2861415469430078E-2</v>
      </c>
      <c r="U16" s="19">
        <f t="shared" si="13"/>
        <v>3.9586260683506784E-2</v>
      </c>
      <c r="W16" s="103">
        <f t="shared" si="3"/>
        <v>-9.0928289105381976E-2</v>
      </c>
      <c r="X16" s="104">
        <f t="shared" si="4"/>
        <v>-0.32751547859232943</v>
      </c>
    </row>
    <row r="17" spans="1:24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12">
        <v>9510044</v>
      </c>
      <c r="J17" s="10">
        <v>7137114</v>
      </c>
      <c r="K17" s="162">
        <v>6244224</v>
      </c>
      <c r="M17" s="96">
        <f t="shared" si="5"/>
        <v>4.4154730846575001E-2</v>
      </c>
      <c r="N17" s="18">
        <f t="shared" si="6"/>
        <v>4.6292072249789637E-2</v>
      </c>
      <c r="O17" s="18">
        <f t="shared" si="7"/>
        <v>4.4891972186931396E-2</v>
      </c>
      <c r="P17" s="37">
        <f t="shared" si="8"/>
        <v>8.213531951282102E-2</v>
      </c>
      <c r="Q17" s="37">
        <f t="shared" si="9"/>
        <v>8.0257836513024122E-2</v>
      </c>
      <c r="R17" s="37">
        <f t="shared" si="10"/>
        <v>7.5393093744503717E-2</v>
      </c>
      <c r="S17" s="19">
        <f t="shared" si="11"/>
        <v>7.6334104272112693E-2</v>
      </c>
      <c r="T17" s="37">
        <f t="shared" si="12"/>
        <v>7.8304786060851617E-2</v>
      </c>
      <c r="U17" s="19">
        <f t="shared" si="13"/>
        <v>6.9602361615705793E-2</v>
      </c>
      <c r="W17" s="103">
        <f t="shared" si="3"/>
        <v>-0.1251051895766272</v>
      </c>
      <c r="X17" s="104">
        <f t="shared" si="4"/>
        <v>-0.87024244451458233</v>
      </c>
    </row>
    <row r="18" spans="1:24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12">
        <v>21260334</v>
      </c>
      <c r="J18" s="10">
        <v>15587227</v>
      </c>
      <c r="K18" s="162">
        <v>15877449</v>
      </c>
      <c r="M18" s="96">
        <f t="shared" si="5"/>
        <v>0.12796268298764862</v>
      </c>
      <c r="N18" s="18">
        <f t="shared" si="6"/>
        <v>0.13180672033926391</v>
      </c>
      <c r="O18" s="18">
        <f t="shared" si="7"/>
        <v>0.15312082105732044</v>
      </c>
      <c r="P18" s="37">
        <f t="shared" si="8"/>
        <v>0.16116687643620908</v>
      </c>
      <c r="Q18" s="37">
        <f t="shared" si="9"/>
        <v>0.1820443672520437</v>
      </c>
      <c r="R18" s="37">
        <f t="shared" si="10"/>
        <v>0.18513367370954847</v>
      </c>
      <c r="S18" s="19">
        <f t="shared" si="11"/>
        <v>0.17064995203134106</v>
      </c>
      <c r="T18" s="37">
        <f t="shared" si="12"/>
        <v>0.17101512957715542</v>
      </c>
      <c r="U18" s="19">
        <f t="shared" si="13"/>
        <v>0.17698083009721086</v>
      </c>
      <c r="W18" s="103">
        <f t="shared" si="3"/>
        <v>1.8619219441662074E-2</v>
      </c>
      <c r="X18" s="104">
        <f t="shared" si="4"/>
        <v>0.59657005200554336</v>
      </c>
    </row>
    <row r="19" spans="1:24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40125383</v>
      </c>
      <c r="I19" s="12">
        <v>42113278</v>
      </c>
      <c r="J19" s="10">
        <v>30168216</v>
      </c>
      <c r="K19" s="162">
        <v>30296824</v>
      </c>
      <c r="M19" s="96">
        <f t="shared" si="5"/>
        <v>0.43675321806131939</v>
      </c>
      <c r="N19" s="18">
        <f t="shared" si="6"/>
        <v>0.40561739262985674</v>
      </c>
      <c r="O19" s="18">
        <f t="shared" si="7"/>
        <v>0.38083730560037787</v>
      </c>
      <c r="P19" s="37">
        <f t="shared" si="8"/>
        <v>0.36206179684316403</v>
      </c>
      <c r="Q19" s="37">
        <f t="shared" si="9"/>
        <v>0.34343969118706069</v>
      </c>
      <c r="R19" s="37">
        <f t="shared" si="10"/>
        <v>0.34093175227476841</v>
      </c>
      <c r="S19" s="19">
        <f t="shared" si="11"/>
        <v>0.33802991385659936</v>
      </c>
      <c r="T19" s="37">
        <f t="shared" si="12"/>
        <v>0.33099032742331996</v>
      </c>
      <c r="U19" s="19">
        <f t="shared" si="13"/>
        <v>0.33770897710514453</v>
      </c>
      <c r="W19" s="103">
        <f t="shared" si="3"/>
        <v>4.2630296733489311E-3</v>
      </c>
      <c r="X19" s="104">
        <f t="shared" si="4"/>
        <v>0.67186496818245622</v>
      </c>
    </row>
    <row r="20" spans="1:24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12">
        <v>318976</v>
      </c>
      <c r="J20" s="10">
        <v>257834</v>
      </c>
      <c r="K20" s="162">
        <v>266708</v>
      </c>
      <c r="M20" s="96">
        <f t="shared" si="5"/>
        <v>2.6077941782142256E-3</v>
      </c>
      <c r="N20" s="18">
        <f t="shared" si="6"/>
        <v>3.5107413484628653E-3</v>
      </c>
      <c r="O20" s="18">
        <f t="shared" si="7"/>
        <v>4.2006404719159935E-3</v>
      </c>
      <c r="P20" s="37">
        <f t="shared" si="8"/>
        <v>3.3305584765454376E-3</v>
      </c>
      <c r="Q20" s="37">
        <f t="shared" si="9"/>
        <v>1.987517293202901E-3</v>
      </c>
      <c r="R20" s="37">
        <f t="shared" si="10"/>
        <v>1.8843383608072846E-3</v>
      </c>
      <c r="S20" s="19">
        <f t="shared" si="11"/>
        <v>2.5603190946646955E-3</v>
      </c>
      <c r="T20" s="37">
        <f t="shared" si="12"/>
        <v>2.8288235565823408E-3</v>
      </c>
      <c r="U20" s="19">
        <f t="shared" si="13"/>
        <v>2.9729085090159581E-3</v>
      </c>
      <c r="W20" s="105">
        <f t="shared" si="3"/>
        <v>3.4417493426002775E-2</v>
      </c>
      <c r="X20" s="106">
        <f t="shared" si="4"/>
        <v>1.4408495243361727E-2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147163289</v>
      </c>
      <c r="D21" s="36">
        <f t="shared" si="14"/>
        <v>155031652</v>
      </c>
      <c r="E21" s="36">
        <f t="shared" si="14"/>
        <v>148990336</v>
      </c>
      <c r="F21" s="36">
        <f t="shared" si="14"/>
        <v>153690292</v>
      </c>
      <c r="G21" s="36">
        <f t="shared" si="14"/>
        <v>139488448</v>
      </c>
      <c r="H21" s="36">
        <f t="shared" si="14"/>
        <v>137236262</v>
      </c>
      <c r="I21" s="15">
        <f t="shared" ref="I21" si="15">I22+I23</f>
        <v>155261721</v>
      </c>
      <c r="J21" s="13">
        <f>J22+J23</f>
        <v>116597684</v>
      </c>
      <c r="K21" s="161">
        <f>K22+K23</f>
        <v>117167415</v>
      </c>
      <c r="M21" s="20">
        <f t="shared" ref="M21:U21" si="16">C21/C24</f>
        <v>0.57284163392191756</v>
      </c>
      <c r="N21" s="21">
        <f t="shared" si="16"/>
        <v>0.57978432417516979</v>
      </c>
      <c r="O21" s="21">
        <f t="shared" si="16"/>
        <v>0.56415600656935261</v>
      </c>
      <c r="P21" s="21">
        <f t="shared" si="16"/>
        <v>0.55226405788291266</v>
      </c>
      <c r="Q21" s="261">
        <f t="shared" si="16"/>
        <v>0.55376513027508345</v>
      </c>
      <c r="R21" s="261">
        <f t="shared" si="16"/>
        <v>0.53833012116499857</v>
      </c>
      <c r="S21" s="22">
        <f t="shared" si="16"/>
        <v>0.55481091198839683</v>
      </c>
      <c r="T21" s="27">
        <f t="shared" si="16"/>
        <v>0.56125928367047606</v>
      </c>
      <c r="U21" s="22">
        <f t="shared" si="16"/>
        <v>0.56635384299862035</v>
      </c>
      <c r="W21" s="102">
        <f t="shared" si="3"/>
        <v>4.8862977415571997E-3</v>
      </c>
      <c r="X21" s="101">
        <f t="shared" si="4"/>
        <v>0.5094559328144288</v>
      </c>
    </row>
    <row r="22" spans="1:24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12">
        <v>9521127</v>
      </c>
      <c r="J22" s="10">
        <v>6869031</v>
      </c>
      <c r="K22" s="162">
        <v>7888203</v>
      </c>
      <c r="M22" s="96">
        <f t="shared" ref="M22:U22" si="17">C22/C21</f>
        <v>2.0699177224830848E-2</v>
      </c>
      <c r="N22" s="37">
        <f t="shared" si="17"/>
        <v>2.0551216212286765E-2</v>
      </c>
      <c r="O22" s="37">
        <f t="shared" si="17"/>
        <v>3.085959212817669E-2</v>
      </c>
      <c r="P22" s="37">
        <f t="shared" si="17"/>
        <v>5.3132191329300096E-2</v>
      </c>
      <c r="Q22" s="37">
        <f t="shared" si="17"/>
        <v>5.9397047703907351E-2</v>
      </c>
      <c r="R22" s="37">
        <f t="shared" si="17"/>
        <v>6.8459967235190364E-2</v>
      </c>
      <c r="S22" s="19">
        <f t="shared" si="17"/>
        <v>6.1323080400480685E-2</v>
      </c>
      <c r="T22" s="37">
        <f t="shared" si="17"/>
        <v>5.8912242201997769E-2</v>
      </c>
      <c r="U22" s="19">
        <f t="shared" si="17"/>
        <v>6.7324204430045678E-2</v>
      </c>
      <c r="W22" s="103">
        <f t="shared" si="3"/>
        <v>0.14837201928481616</v>
      </c>
      <c r="X22" s="104">
        <f t="shared" si="4"/>
        <v>0.84119622280479089</v>
      </c>
    </row>
    <row r="23" spans="1:24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127841072</v>
      </c>
      <c r="I23" s="43">
        <v>145740594</v>
      </c>
      <c r="J23" s="10">
        <v>109728653</v>
      </c>
      <c r="K23" s="162">
        <v>109279212</v>
      </c>
      <c r="M23" s="96">
        <f>C23/C21</f>
        <v>0.97930082277516917</v>
      </c>
      <c r="N23" s="37">
        <f>D23/D21</f>
        <v>0.97944878378771327</v>
      </c>
      <c r="O23" s="37">
        <f>E23/E21</f>
        <v>0.96914040787182332</v>
      </c>
      <c r="P23" s="37">
        <f>F23/F21</f>
        <v>0.94686780867069986</v>
      </c>
      <c r="Q23" s="37">
        <f>F23/F21</f>
        <v>0.94686780867069986</v>
      </c>
      <c r="R23" s="37">
        <f>H23/H21</f>
        <v>0.93154003276480968</v>
      </c>
      <c r="S23" s="94">
        <f>I23/I21</f>
        <v>0.93867691959951927</v>
      </c>
      <c r="T23" s="179">
        <f>J23/J21</f>
        <v>0.94108775779800224</v>
      </c>
      <c r="U23" s="94">
        <f>K23/K21</f>
        <v>0.93267579556995428</v>
      </c>
      <c r="W23" s="105">
        <f t="shared" si="3"/>
        <v>-4.0959310782754258E-3</v>
      </c>
      <c r="X23" s="106">
        <f t="shared" si="4"/>
        <v>-0.84119622280479645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8">C7+C21</f>
        <v>256900477</v>
      </c>
      <c r="D24" s="84">
        <f t="shared" si="18"/>
        <v>267395384</v>
      </c>
      <c r="E24" s="84">
        <f t="shared" si="18"/>
        <v>264094212</v>
      </c>
      <c r="F24" s="84">
        <f t="shared" si="18"/>
        <v>278291317</v>
      </c>
      <c r="G24" s="84">
        <f t="shared" si="18"/>
        <v>251890992</v>
      </c>
      <c r="H24" s="84">
        <f t="shared" si="18"/>
        <v>254929562</v>
      </c>
      <c r="I24" s="168">
        <f t="shared" ref="I24" si="19">I7+I21</f>
        <v>279846192</v>
      </c>
      <c r="J24" s="171">
        <f>J7+J21</f>
        <v>207742994</v>
      </c>
      <c r="K24" s="170">
        <f>K7+K21</f>
        <v>206880233</v>
      </c>
      <c r="M24" s="89">
        <f>M7+M21</f>
        <v>1</v>
      </c>
      <c r="N24" s="85">
        <f>N7+N21</f>
        <v>1</v>
      </c>
      <c r="O24" s="85">
        <f>O7+O21</f>
        <v>1</v>
      </c>
      <c r="P24" s="85">
        <f t="shared" ref="P24:R24" si="20">P7+P21</f>
        <v>1</v>
      </c>
      <c r="Q24" s="85">
        <f t="shared" si="20"/>
        <v>1</v>
      </c>
      <c r="R24" s="85">
        <f t="shared" si="20"/>
        <v>1</v>
      </c>
      <c r="S24" s="175">
        <f t="shared" ref="S24:U24" si="21">S7+S21</f>
        <v>1</v>
      </c>
      <c r="T24" s="182">
        <f t="shared" si="21"/>
        <v>1</v>
      </c>
      <c r="U24" s="85">
        <f t="shared" si="21"/>
        <v>1</v>
      </c>
      <c r="W24" s="93">
        <f t="shared" si="3"/>
        <v>-4.153020919685022E-3</v>
      </c>
      <c r="X24" s="156">
        <f t="shared" si="4"/>
        <v>0</v>
      </c>
    </row>
    <row r="25" spans="1:24" x14ac:dyDescent="0.25">
      <c r="K25" s="262"/>
    </row>
    <row r="27" spans="1:24" x14ac:dyDescent="0.25">
      <c r="A27" s="1" t="s">
        <v>23</v>
      </c>
      <c r="M27" s="1" t="s">
        <v>25</v>
      </c>
      <c r="W27" s="1" t="str">
        <f>W3</f>
        <v>VARIAÇÃO (JAN-SET)</v>
      </c>
    </row>
    <row r="28" spans="1:24" ht="15" customHeight="1" thickBot="1" x14ac:dyDescent="0.3"/>
    <row r="29" spans="1:24" ht="24" customHeight="1" x14ac:dyDescent="0.25">
      <c r="A29" s="470" t="s">
        <v>29</v>
      </c>
      <c r="B29" s="485"/>
      <c r="C29" s="472">
        <v>2016</v>
      </c>
      <c r="D29" s="461">
        <v>2017</v>
      </c>
      <c r="E29" s="461">
        <v>2018</v>
      </c>
      <c r="F29" s="476">
        <v>2019</v>
      </c>
      <c r="G29" s="476">
        <v>2020</v>
      </c>
      <c r="H29" s="461">
        <v>2021</v>
      </c>
      <c r="I29" s="481">
        <v>2022</v>
      </c>
      <c r="J29" s="467" t="str">
        <f>J5</f>
        <v>janeiro - setembro</v>
      </c>
      <c r="K29" s="468"/>
      <c r="M29" s="474">
        <v>2016</v>
      </c>
      <c r="N29" s="461">
        <v>2017</v>
      </c>
      <c r="O29" s="461">
        <v>2018</v>
      </c>
      <c r="P29" s="461">
        <v>2019</v>
      </c>
      <c r="Q29" s="461">
        <v>2020</v>
      </c>
      <c r="R29" s="461">
        <v>2021</v>
      </c>
      <c r="S29" s="481">
        <v>2022</v>
      </c>
      <c r="T29" s="467" t="str">
        <f>J5</f>
        <v>janeiro - setembro</v>
      </c>
      <c r="U29" s="468"/>
      <c r="W29" s="465" t="s">
        <v>88</v>
      </c>
      <c r="X29" s="466"/>
    </row>
    <row r="30" spans="1:24" ht="20.25" customHeight="1" thickBot="1" x14ac:dyDescent="0.3">
      <c r="A30" s="486"/>
      <c r="B30" s="487"/>
      <c r="C30" s="488"/>
      <c r="D30" s="469"/>
      <c r="E30" s="469"/>
      <c r="F30" s="484"/>
      <c r="G30" s="484"/>
      <c r="H30" s="462"/>
      <c r="I30" s="482"/>
      <c r="J30" s="167">
        <v>2022</v>
      </c>
      <c r="K30" s="169">
        <v>2023</v>
      </c>
      <c r="M30" s="480"/>
      <c r="N30" s="469"/>
      <c r="O30" s="469"/>
      <c r="P30" s="469"/>
      <c r="Q30" s="469"/>
      <c r="R30" s="469"/>
      <c r="S30" s="483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2">SUM(C32:C44)</f>
        <v>522001241</v>
      </c>
      <c r="D31" s="9">
        <f t="shared" si="22"/>
        <v>577711455</v>
      </c>
      <c r="E31" s="9">
        <f t="shared" si="22"/>
        <v>623355917</v>
      </c>
      <c r="F31" s="9">
        <f t="shared" si="22"/>
        <v>683536290</v>
      </c>
      <c r="G31" s="9">
        <f t="shared" si="22"/>
        <v>539548771</v>
      </c>
      <c r="H31" s="9">
        <f t="shared" si="22"/>
        <v>579915366</v>
      </c>
      <c r="I31" s="110">
        <f t="shared" si="22"/>
        <v>731499712</v>
      </c>
      <c r="J31" s="181">
        <f t="shared" ref="J31:K31" si="23">SUM(J32:J44)</f>
        <v>529083177</v>
      </c>
      <c r="K31" s="180">
        <f t="shared" si="23"/>
        <v>561222783</v>
      </c>
      <c r="M31" s="64">
        <f t="shared" ref="M31:U31" si="24">C31/C48</f>
        <v>0.61627549998513154</v>
      </c>
      <c r="N31" s="16">
        <f t="shared" si="24"/>
        <v>0.62152179077118219</v>
      </c>
      <c r="O31" s="16">
        <f t="shared" si="24"/>
        <v>0.63882028031149374</v>
      </c>
      <c r="P31" s="260">
        <f t="shared" si="24"/>
        <v>0.64975710426875311</v>
      </c>
      <c r="Q31" s="260">
        <f t="shared" si="24"/>
        <v>0.65932397151690492</v>
      </c>
      <c r="R31" s="260">
        <f t="shared" si="24"/>
        <v>0.68401263132974666</v>
      </c>
      <c r="S31" s="17">
        <f t="shared" si="24"/>
        <v>0.65061431325601193</v>
      </c>
      <c r="T31" s="7">
        <f t="shared" si="24"/>
        <v>0.64267844889809955</v>
      </c>
      <c r="U31" s="17">
        <f t="shared" si="24"/>
        <v>0.64504685758531466</v>
      </c>
      <c r="W31" s="102">
        <f>(K31-J31)/J31</f>
        <v>6.074584752862025E-2</v>
      </c>
      <c r="X31" s="101">
        <f>(U31-T31)*100</f>
        <v>0.23684086872151067</v>
      </c>
    </row>
    <row r="32" spans="1:24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12">
        <v>110107454</v>
      </c>
      <c r="J32" s="10">
        <v>83961321</v>
      </c>
      <c r="K32" s="162">
        <v>89886968</v>
      </c>
      <c r="M32" s="96">
        <f>C32/$C$31</f>
        <v>0.15801067798610846</v>
      </c>
      <c r="N32" s="18">
        <f>D32/$D$31</f>
        <v>0.16173759961190315</v>
      </c>
      <c r="O32" s="18">
        <f>E32/$E$31</f>
        <v>0.15611199211573379</v>
      </c>
      <c r="P32" s="37">
        <f>F32/$F$31</f>
        <v>0.15251053459063599</v>
      </c>
      <c r="Q32" s="37">
        <f>G32/$G$31</f>
        <v>0.15473623050843721</v>
      </c>
      <c r="R32" s="37">
        <f>H32/$H$31</f>
        <v>0.14922837895624927</v>
      </c>
      <c r="S32" s="19">
        <f>I32/$I$31</f>
        <v>0.15052289453259551</v>
      </c>
      <c r="T32" s="37">
        <f>J32/$J$31</f>
        <v>0.15869210107203993</v>
      </c>
      <c r="U32" s="19">
        <f>K32/$K$31</f>
        <v>0.16016272097777612</v>
      </c>
      <c r="W32" s="103">
        <f t="shared" ref="W32:W48" si="25">(K32-J32)/J32</f>
        <v>7.0575914354658612E-2</v>
      </c>
      <c r="X32" s="104">
        <f t="shared" ref="X32:X48" si="26">(U32-T32)*100</f>
        <v>0.14706199057361868</v>
      </c>
    </row>
    <row r="33" spans="1:24" ht="20.100000000000001" customHeight="1" x14ac:dyDescent="0.25">
      <c r="A33" s="24"/>
      <c r="B33" t="s">
        <v>18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2">
        <v>2591105</v>
      </c>
      <c r="J33" s="10">
        <v>1824623</v>
      </c>
      <c r="K33" s="162">
        <v>2086081</v>
      </c>
      <c r="M33" s="96">
        <f t="shared" ref="M33:M44" si="27">C33/$C$31</f>
        <v>4.7108757735692813E-3</v>
      </c>
      <c r="N33" s="18">
        <f t="shared" ref="N33:N44" si="28">D33/$D$31</f>
        <v>6.3063073589219379E-3</v>
      </c>
      <c r="O33" s="18">
        <f t="shared" ref="O33:O44" si="29">E33/$E$31</f>
        <v>3.7587114136593655E-3</v>
      </c>
      <c r="P33" s="37">
        <f t="shared" ref="P33:P44" si="30">F33/$F$31</f>
        <v>3.7336847177492213E-3</v>
      </c>
      <c r="Q33" s="37">
        <f t="shared" ref="Q33:Q44" si="31">G33/$G$31</f>
        <v>3.210158363978555E-3</v>
      </c>
      <c r="R33" s="37">
        <f t="shared" ref="R33:R44" si="32">H33/$H$31</f>
        <v>3.1708144115636348E-3</v>
      </c>
      <c r="S33" s="19">
        <f t="shared" ref="S33:S44" si="33">I33/$I$31</f>
        <v>3.54218184572573E-3</v>
      </c>
      <c r="T33" s="37">
        <f t="shared" ref="T33:T44" si="34">J33/$J$31</f>
        <v>3.4486505701163128E-3</v>
      </c>
      <c r="U33" s="19">
        <f t="shared" ref="U33:U44" si="35">K33/$K$31</f>
        <v>3.7170283587720991E-3</v>
      </c>
      <c r="W33" s="103">
        <f t="shared" si="25"/>
        <v>0.14329425859478917</v>
      </c>
      <c r="X33" s="104">
        <f t="shared" si="26"/>
        <v>2.6837778865578629E-2</v>
      </c>
    </row>
    <row r="34" spans="1:24" ht="20.100000000000001" customHeight="1" x14ac:dyDescent="0.25">
      <c r="A34" s="24"/>
      <c r="B34" t="s">
        <v>15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12">
        <v>155197831</v>
      </c>
      <c r="J34" s="10">
        <v>110398457</v>
      </c>
      <c r="K34" s="162">
        <v>116704694</v>
      </c>
      <c r="M34" s="96">
        <f t="shared" si="27"/>
        <v>0.16044727947303863</v>
      </c>
      <c r="N34" s="18">
        <f t="shared" si="28"/>
        <v>0.18230409158149721</v>
      </c>
      <c r="O34" s="18">
        <f t="shared" si="29"/>
        <v>0.17902589027642132</v>
      </c>
      <c r="P34" s="37">
        <f t="shared" si="30"/>
        <v>0.18146177871550903</v>
      </c>
      <c r="Q34" s="37">
        <f t="shared" si="31"/>
        <v>0.18886533984895315</v>
      </c>
      <c r="R34" s="37">
        <f t="shared" si="32"/>
        <v>0.19909552801882474</v>
      </c>
      <c r="S34" s="19">
        <f t="shared" si="33"/>
        <v>0.21216389897908805</v>
      </c>
      <c r="T34" s="37">
        <f t="shared" si="34"/>
        <v>0.20865992683037057</v>
      </c>
      <c r="U34" s="19">
        <f t="shared" si="35"/>
        <v>0.20794717808168525</v>
      </c>
      <c r="W34" s="103">
        <f t="shared" si="25"/>
        <v>5.7122510326389798E-2</v>
      </c>
      <c r="X34" s="104">
        <f t="shared" si="26"/>
        <v>-7.1274874868532123E-2</v>
      </c>
    </row>
    <row r="35" spans="1:24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2"/>
      <c r="J35" s="10"/>
      <c r="K35" s="162"/>
      <c r="M35" s="96">
        <f t="shared" si="27"/>
        <v>7.2783351869464235E-4</v>
      </c>
      <c r="N35" s="18">
        <f t="shared" si="28"/>
        <v>4.1054231822354985E-4</v>
      </c>
      <c r="O35" s="18">
        <f t="shared" si="29"/>
        <v>1.0827939249351828E-3</v>
      </c>
      <c r="P35" s="37">
        <f t="shared" si="30"/>
        <v>9.687254498221301E-4</v>
      </c>
      <c r="Q35" s="37">
        <f t="shared" si="31"/>
        <v>3.323128688954052E-4</v>
      </c>
      <c r="R35" s="37">
        <f t="shared" si="32"/>
        <v>0</v>
      </c>
      <c r="S35" s="19">
        <f t="shared" si="33"/>
        <v>0</v>
      </c>
      <c r="T35" s="37">
        <f t="shared" si="34"/>
        <v>0</v>
      </c>
      <c r="U35" s="19">
        <f t="shared" si="35"/>
        <v>0</v>
      </c>
      <c r="W35" s="103"/>
      <c r="X35" s="104">
        <f t="shared" si="26"/>
        <v>0</v>
      </c>
    </row>
    <row r="36" spans="1:24" ht="20.100000000000001" customHeight="1" x14ac:dyDescent="0.25">
      <c r="A36" s="24"/>
      <c r="B36" t="s">
        <v>16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2">
        <v>316641</v>
      </c>
      <c r="J36" s="10">
        <v>222723</v>
      </c>
      <c r="K36" s="162">
        <v>232079</v>
      </c>
      <c r="M36" s="96">
        <f t="shared" si="27"/>
        <v>6.5067469830019042E-4</v>
      </c>
      <c r="N36" s="18">
        <f t="shared" si="28"/>
        <v>3.1860714965397389E-4</v>
      </c>
      <c r="O36" s="18">
        <f t="shared" si="29"/>
        <v>2.8323786649802506E-4</v>
      </c>
      <c r="P36" s="37">
        <f t="shared" si="30"/>
        <v>3.4967711809419806E-4</v>
      </c>
      <c r="Q36" s="37">
        <f t="shared" si="31"/>
        <v>8.3620985580930925E-4</v>
      </c>
      <c r="R36" s="37">
        <f t="shared" si="32"/>
        <v>3.952387079876066E-4</v>
      </c>
      <c r="S36" s="19">
        <f t="shared" si="33"/>
        <v>4.3286551560528844E-4</v>
      </c>
      <c r="T36" s="37">
        <f t="shared" si="34"/>
        <v>4.2096027559008933E-4</v>
      </c>
      <c r="U36" s="19">
        <f t="shared" si="35"/>
        <v>4.1352383942688228E-4</v>
      </c>
      <c r="W36" s="103">
        <f t="shared" si="25"/>
        <v>4.2007336467271006E-2</v>
      </c>
      <c r="X36" s="104">
        <f t="shared" si="26"/>
        <v>-7.4364361632070475E-4</v>
      </c>
    </row>
    <row r="37" spans="1:24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2">
        <v>2556411</v>
      </c>
      <c r="J37" s="10">
        <v>1855627</v>
      </c>
      <c r="K37" s="162">
        <v>2137591</v>
      </c>
      <c r="M37" s="96">
        <f t="shared" si="27"/>
        <v>5.2043880102576228E-3</v>
      </c>
      <c r="N37" s="18">
        <f t="shared" si="28"/>
        <v>4.3944619377505678E-3</v>
      </c>
      <c r="O37" s="18">
        <f t="shared" si="29"/>
        <v>5.5205973123056114E-3</v>
      </c>
      <c r="P37" s="37">
        <f t="shared" si="30"/>
        <v>4.39209160350506E-3</v>
      </c>
      <c r="Q37" s="37">
        <f t="shared" si="31"/>
        <v>3.7245474515222275E-3</v>
      </c>
      <c r="R37" s="37">
        <f t="shared" si="32"/>
        <v>3.5668463387466096E-3</v>
      </c>
      <c r="S37" s="19">
        <f t="shared" si="33"/>
        <v>3.4947532556239749E-3</v>
      </c>
      <c r="T37" s="37">
        <f t="shared" si="34"/>
        <v>3.5072500519138599E-3</v>
      </c>
      <c r="U37" s="19">
        <f t="shared" si="35"/>
        <v>3.8088100924441623E-3</v>
      </c>
      <c r="W37" s="103">
        <f t="shared" si="25"/>
        <v>0.15195079614599269</v>
      </c>
      <c r="X37" s="104">
        <f t="shared" si="26"/>
        <v>3.015600405303024E-2</v>
      </c>
    </row>
    <row r="38" spans="1:24" ht="20.100000000000001" customHeight="1" x14ac:dyDescent="0.25">
      <c r="A38" s="24"/>
      <c r="B38" t="s">
        <v>17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12">
        <v>35171890</v>
      </c>
      <c r="J38" s="10">
        <v>25143966</v>
      </c>
      <c r="K38" s="162">
        <v>26999706</v>
      </c>
      <c r="M38" s="96">
        <f t="shared" si="27"/>
        <v>6.4536486418046657E-2</v>
      </c>
      <c r="N38" s="18">
        <f t="shared" si="28"/>
        <v>5.3656483235216448E-2</v>
      </c>
      <c r="O38" s="18">
        <f t="shared" si="29"/>
        <v>4.9541932879414698E-2</v>
      </c>
      <c r="P38" s="37">
        <f t="shared" si="30"/>
        <v>4.7659836758630621E-2</v>
      </c>
      <c r="Q38" s="37">
        <f t="shared" si="31"/>
        <v>4.5295017454501811E-2</v>
      </c>
      <c r="R38" s="37">
        <f t="shared" si="32"/>
        <v>4.1745394965099096E-2</v>
      </c>
      <c r="S38" s="19">
        <f t="shared" si="33"/>
        <v>4.8081891794374353E-2</v>
      </c>
      <c r="T38" s="37">
        <f t="shared" si="34"/>
        <v>4.7523654300578907E-2</v>
      </c>
      <c r="U38" s="19">
        <f t="shared" si="35"/>
        <v>4.8108713362764531E-2</v>
      </c>
      <c r="W38" s="103">
        <f t="shared" si="25"/>
        <v>7.380458595911242E-2</v>
      </c>
      <c r="X38" s="104">
        <f t="shared" si="26"/>
        <v>5.8505906218562359E-2</v>
      </c>
    </row>
    <row r="39" spans="1:24" ht="20.100000000000001" customHeight="1" x14ac:dyDescent="0.25">
      <c r="A39" s="24"/>
      <c r="B39" t="s">
        <v>86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2">
        <v>6566246</v>
      </c>
      <c r="J39" s="10">
        <v>4784106</v>
      </c>
      <c r="K39" s="162">
        <v>5856583</v>
      </c>
      <c r="M39" s="96">
        <f t="shared" si="27"/>
        <v>3.7473914741133728E-3</v>
      </c>
      <c r="N39" s="18">
        <f t="shared" si="28"/>
        <v>3.9311077880565823E-3</v>
      </c>
      <c r="O39" s="18">
        <f t="shared" si="29"/>
        <v>6.0403100336657266E-3</v>
      </c>
      <c r="P39" s="37">
        <f t="shared" si="30"/>
        <v>8.1524596155677417E-3</v>
      </c>
      <c r="Q39" s="37">
        <f t="shared" si="31"/>
        <v>9.5687698267410189E-3</v>
      </c>
      <c r="R39" s="37">
        <f t="shared" si="32"/>
        <v>8.9312360107388494E-3</v>
      </c>
      <c r="S39" s="19">
        <f t="shared" si="33"/>
        <v>8.9764163844264101E-3</v>
      </c>
      <c r="T39" s="37">
        <f t="shared" si="34"/>
        <v>9.0422568850644057E-3</v>
      </c>
      <c r="U39" s="19">
        <f t="shared" si="35"/>
        <v>1.043539780885909E-2</v>
      </c>
      <c r="W39" s="103">
        <f t="shared" si="25"/>
        <v>0.22417500782800381</v>
      </c>
      <c r="X39" s="104">
        <f t="shared" si="26"/>
        <v>0.1393140923794684</v>
      </c>
    </row>
    <row r="40" spans="1:24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2">
        <v>30672363</v>
      </c>
      <c r="J40" s="10">
        <v>21878045</v>
      </c>
      <c r="K40" s="162">
        <v>20554977</v>
      </c>
      <c r="M40" s="96">
        <f t="shared" si="27"/>
        <v>3.2035709279089629E-2</v>
      </c>
      <c r="N40" s="18">
        <f t="shared" si="28"/>
        <v>3.6031830111452438E-2</v>
      </c>
      <c r="O40" s="18">
        <f t="shared" si="29"/>
        <v>4.0346893827591594E-2</v>
      </c>
      <c r="P40" s="37">
        <f t="shared" si="30"/>
        <v>3.432966521792135E-2</v>
      </c>
      <c r="Q40" s="37">
        <f t="shared" si="31"/>
        <v>3.3598143438269459E-2</v>
      </c>
      <c r="R40" s="37">
        <f t="shared" si="32"/>
        <v>4.0181363292242887E-2</v>
      </c>
      <c r="S40" s="19">
        <f t="shared" si="33"/>
        <v>4.1930792995308795E-2</v>
      </c>
      <c r="T40" s="37">
        <f t="shared" si="34"/>
        <v>4.1350861170927004E-2</v>
      </c>
      <c r="U40" s="19">
        <f t="shared" si="35"/>
        <v>3.6625343130448074E-2</v>
      </c>
      <c r="W40" s="103">
        <f t="shared" si="25"/>
        <v>-6.0474690494511735E-2</v>
      </c>
      <c r="X40" s="104">
        <f t="shared" si="26"/>
        <v>-0.4725518040478931</v>
      </c>
    </row>
    <row r="41" spans="1:24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2">
        <v>35594511</v>
      </c>
      <c r="J41" s="10">
        <v>26398278</v>
      </c>
      <c r="K41" s="162">
        <v>25931786</v>
      </c>
      <c r="M41" s="96">
        <f t="shared" si="27"/>
        <v>3.4861148922057827E-2</v>
      </c>
      <c r="N41" s="18">
        <f t="shared" si="28"/>
        <v>3.3918742359020732E-2</v>
      </c>
      <c r="O41" s="18">
        <f t="shared" si="29"/>
        <v>3.1110960000721385E-2</v>
      </c>
      <c r="P41" s="37">
        <f t="shared" si="30"/>
        <v>4.8317321966914149E-2</v>
      </c>
      <c r="Q41" s="37">
        <f t="shared" si="31"/>
        <v>5.1117529095437417E-2</v>
      </c>
      <c r="R41" s="37">
        <f t="shared" si="32"/>
        <v>4.7661716899565651E-2</v>
      </c>
      <c r="S41" s="19">
        <f t="shared" si="33"/>
        <v>4.8659637749795863E-2</v>
      </c>
      <c r="T41" s="37">
        <f t="shared" si="34"/>
        <v>4.9894381729699185E-2</v>
      </c>
      <c r="U41" s="19">
        <f t="shared" si="35"/>
        <v>4.6205868303104865E-2</v>
      </c>
      <c r="W41" s="103">
        <f t="shared" si="25"/>
        <v>-1.7671304166127805E-2</v>
      </c>
      <c r="X41" s="104">
        <f t="shared" si="26"/>
        <v>-0.36885134265943198</v>
      </c>
    </row>
    <row r="42" spans="1:24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2">
        <v>89118587</v>
      </c>
      <c r="J42" s="10">
        <v>65074767</v>
      </c>
      <c r="K42" s="162">
        <v>67848082</v>
      </c>
      <c r="M42" s="96">
        <f t="shared" si="27"/>
        <v>9.4141868141650639E-2</v>
      </c>
      <c r="N42" s="18">
        <f t="shared" si="28"/>
        <v>9.2731851751147981E-2</v>
      </c>
      <c r="O42" s="18">
        <f t="shared" si="29"/>
        <v>0.10346594175346538</v>
      </c>
      <c r="P42" s="37">
        <f t="shared" si="30"/>
        <v>0.11194953379871024</v>
      </c>
      <c r="Q42" s="37">
        <f t="shared" si="31"/>
        <v>0.13047970597638522</v>
      </c>
      <c r="R42" s="37">
        <f t="shared" si="32"/>
        <v>0.13451396630176549</v>
      </c>
      <c r="S42" s="19">
        <f t="shared" si="33"/>
        <v>0.12182996867673408</v>
      </c>
      <c r="T42" s="37">
        <f t="shared" si="34"/>
        <v>0.12299534332009199</v>
      </c>
      <c r="U42" s="19">
        <f t="shared" si="35"/>
        <v>0.12089331376983675</v>
      </c>
      <c r="W42" s="103">
        <f t="shared" si="25"/>
        <v>4.2617363501278462E-2</v>
      </c>
      <c r="X42" s="104">
        <f t="shared" si="26"/>
        <v>-0.21020295502552355</v>
      </c>
    </row>
    <row r="43" spans="1:24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212648099</v>
      </c>
      <c r="I43" s="12">
        <v>259319505</v>
      </c>
      <c r="J43" s="10">
        <v>184029847</v>
      </c>
      <c r="K43" s="162">
        <v>199177925</v>
      </c>
      <c r="M43" s="96">
        <f t="shared" si="27"/>
        <v>0.433466398598083</v>
      </c>
      <c r="N43" s="18">
        <f t="shared" si="28"/>
        <v>0.41547383373244695</v>
      </c>
      <c r="O43" s="18">
        <f t="shared" si="29"/>
        <v>0.41163387721560685</v>
      </c>
      <c r="P43" s="37">
        <f t="shared" si="30"/>
        <v>0.39726462950489433</v>
      </c>
      <c r="Q43" s="37">
        <f t="shared" si="31"/>
        <v>0.37282670967292408</v>
      </c>
      <c r="R43" s="37">
        <f t="shared" si="32"/>
        <v>0.36668816083759365</v>
      </c>
      <c r="S43" s="19">
        <f t="shared" si="33"/>
        <v>0.35450390580604901</v>
      </c>
      <c r="T43" s="37">
        <f t="shared" si="34"/>
        <v>0.34782781800677059</v>
      </c>
      <c r="U43" s="19">
        <f t="shared" si="35"/>
        <v>0.35489992750347771</v>
      </c>
      <c r="W43" s="103">
        <f t="shared" si="25"/>
        <v>8.2313158691046454E-2</v>
      </c>
      <c r="X43" s="104">
        <f t="shared" si="26"/>
        <v>0.7072109496707113</v>
      </c>
    </row>
    <row r="44" spans="1:24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12">
        <v>4287168</v>
      </c>
      <c r="J44" s="10">
        <v>3511417</v>
      </c>
      <c r="K44" s="162">
        <v>3806311</v>
      </c>
      <c r="M44" s="96">
        <f t="shared" si="27"/>
        <v>7.4592677069899921E-3</v>
      </c>
      <c r="N44" s="18">
        <f t="shared" si="28"/>
        <v>8.7845410647085058E-3</v>
      </c>
      <c r="O44" s="18">
        <f t="shared" si="29"/>
        <v>1.2076861379981093E-2</v>
      </c>
      <c r="P44" s="37">
        <f t="shared" si="30"/>
        <v>8.9100609420459595E-3</v>
      </c>
      <c r="Q44" s="37">
        <f t="shared" si="31"/>
        <v>5.4093256381451378E-3</v>
      </c>
      <c r="R44" s="37">
        <f t="shared" si="32"/>
        <v>4.8213552596224878E-3</v>
      </c>
      <c r="S44" s="19">
        <f t="shared" si="33"/>
        <v>5.8607924646729044E-3</v>
      </c>
      <c r="T44" s="37">
        <f t="shared" si="34"/>
        <v>6.6367957868371233E-3</v>
      </c>
      <c r="U44" s="19">
        <f t="shared" si="35"/>
        <v>6.7821747714044605E-3</v>
      </c>
      <c r="W44" s="105">
        <f t="shared" si="25"/>
        <v>8.3981480980470272E-2</v>
      </c>
      <c r="X44" s="106">
        <f t="shared" si="26"/>
        <v>1.4537898456733721E-2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6">C46+C47</f>
        <v>325024547</v>
      </c>
      <c r="D45" s="36">
        <f t="shared" si="36"/>
        <v>351799728</v>
      </c>
      <c r="E45" s="36">
        <f t="shared" si="36"/>
        <v>352436393</v>
      </c>
      <c r="F45" s="36">
        <f t="shared" si="36"/>
        <v>368451115</v>
      </c>
      <c r="G45" s="36">
        <f t="shared" si="36"/>
        <v>278787577</v>
      </c>
      <c r="H45" s="36">
        <f t="shared" si="36"/>
        <v>267898460</v>
      </c>
      <c r="I45" s="15">
        <f t="shared" si="36"/>
        <v>392821867</v>
      </c>
      <c r="J45" s="13">
        <f>SUM(J46:J47)</f>
        <v>294163935</v>
      </c>
      <c r="K45" s="161">
        <f>SUM(K46:K47)</f>
        <v>308826852</v>
      </c>
      <c r="M45" s="20">
        <f t="shared" ref="M45:S45" si="37">C45/C48</f>
        <v>0.38372450001486852</v>
      </c>
      <c r="N45" s="21">
        <f t="shared" si="37"/>
        <v>0.37847820922881786</v>
      </c>
      <c r="O45" s="21">
        <f t="shared" si="37"/>
        <v>0.36117971968850626</v>
      </c>
      <c r="P45" s="21">
        <f t="shared" si="37"/>
        <v>0.35024289573124689</v>
      </c>
      <c r="Q45" s="21">
        <f t="shared" si="37"/>
        <v>0.34067602848309508</v>
      </c>
      <c r="R45" s="21">
        <f t="shared" si="37"/>
        <v>0.31598736867025334</v>
      </c>
      <c r="S45" s="21">
        <f t="shared" si="37"/>
        <v>0.34938568674398801</v>
      </c>
      <c r="T45" s="27">
        <f t="shared" ref="T45" si="38">J45/J48</f>
        <v>0.3573215511019005</v>
      </c>
      <c r="U45" s="22">
        <f>K45/K48</f>
        <v>0.35495314241468534</v>
      </c>
      <c r="W45" s="102">
        <f t="shared" si="25"/>
        <v>4.9846073074865549E-2</v>
      </c>
      <c r="X45" s="101">
        <f t="shared" si="26"/>
        <v>-0.23684086872151622</v>
      </c>
    </row>
    <row r="46" spans="1:24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12">
        <v>13240507</v>
      </c>
      <c r="J46" s="10">
        <v>9655205</v>
      </c>
      <c r="K46" s="162">
        <v>12693568</v>
      </c>
      <c r="M46" s="96">
        <f t="shared" ref="M46:U46" si="39">C46/C45</f>
        <v>1.3974544513402552E-2</v>
      </c>
      <c r="N46" s="37">
        <f t="shared" si="39"/>
        <v>1.2802252649837182E-2</v>
      </c>
      <c r="O46" s="37">
        <f t="shared" si="39"/>
        <v>1.5664290378774818E-2</v>
      </c>
      <c r="P46" s="37">
        <f t="shared" si="39"/>
        <v>2.5766362520032001E-2</v>
      </c>
      <c r="Q46" s="37">
        <f t="shared" si="39"/>
        <v>3.2878419830019899E-2</v>
      </c>
      <c r="R46" s="37">
        <f t="shared" si="39"/>
        <v>4.0755351859805389E-2</v>
      </c>
      <c r="S46" s="19">
        <f t="shared" si="39"/>
        <v>3.3706135305344394E-2</v>
      </c>
      <c r="T46" s="37">
        <f t="shared" si="39"/>
        <v>3.2822531422827206E-2</v>
      </c>
      <c r="U46" s="19">
        <f t="shared" si="39"/>
        <v>4.1102539878883328E-2</v>
      </c>
      <c r="W46" s="103">
        <f t="shared" si="25"/>
        <v>0.31468653436151794</v>
      </c>
      <c r="X46" s="104">
        <f t="shared" si="26"/>
        <v>0.82800084560561216</v>
      </c>
    </row>
    <row r="47" spans="1:24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256980164</v>
      </c>
      <c r="I47" s="43">
        <v>379581360</v>
      </c>
      <c r="J47" s="10">
        <v>284508730</v>
      </c>
      <c r="K47" s="162">
        <v>296133284</v>
      </c>
      <c r="M47" s="96">
        <f t="shared" ref="M47:U47" si="40">C47/C45</f>
        <v>0.98602545548659748</v>
      </c>
      <c r="N47" s="37">
        <f t="shared" si="40"/>
        <v>0.98719774735016286</v>
      </c>
      <c r="O47" s="37">
        <f t="shared" si="40"/>
        <v>0.98433570962122519</v>
      </c>
      <c r="P47" s="37">
        <f t="shared" si="40"/>
        <v>0.97423363747996805</v>
      </c>
      <c r="Q47" s="37">
        <f t="shared" si="40"/>
        <v>0.96712158016998007</v>
      </c>
      <c r="R47" s="37">
        <f t="shared" si="40"/>
        <v>0.95924464814019461</v>
      </c>
      <c r="S47" s="94">
        <f t="shared" si="40"/>
        <v>0.96629386469465561</v>
      </c>
      <c r="T47" s="179">
        <f t="shared" si="40"/>
        <v>0.96717746857717279</v>
      </c>
      <c r="U47" s="94">
        <f t="shared" si="40"/>
        <v>0.95889746012111665</v>
      </c>
      <c r="W47" s="105">
        <f t="shared" si="25"/>
        <v>4.085833851214337E-2</v>
      </c>
      <c r="X47" s="106">
        <f t="shared" si="26"/>
        <v>-0.82800084560561427</v>
      </c>
    </row>
    <row r="48" spans="1:24" ht="20.100000000000001" customHeight="1" thickBot="1" x14ac:dyDescent="0.3">
      <c r="A48" s="74" t="s">
        <v>5</v>
      </c>
      <c r="B48" s="100"/>
      <c r="C48" s="83">
        <f t="shared" ref="C48:K48" si="41">C31+C45</f>
        <v>847025788</v>
      </c>
      <c r="D48" s="84">
        <f t="shared" si="41"/>
        <v>929511183</v>
      </c>
      <c r="E48" s="84">
        <f t="shared" si="41"/>
        <v>975792310</v>
      </c>
      <c r="F48" s="84">
        <f t="shared" si="41"/>
        <v>1051987405</v>
      </c>
      <c r="G48" s="84">
        <f t="shared" si="41"/>
        <v>818336348</v>
      </c>
      <c r="H48" s="84">
        <f t="shared" si="41"/>
        <v>847813826</v>
      </c>
      <c r="I48" s="168">
        <f t="shared" si="41"/>
        <v>1124321579</v>
      </c>
      <c r="J48" s="171">
        <f t="shared" si="41"/>
        <v>823247112</v>
      </c>
      <c r="K48" s="170">
        <f t="shared" si="41"/>
        <v>870049635</v>
      </c>
      <c r="M48" s="89">
        <f>M31+M45</f>
        <v>1</v>
      </c>
      <c r="N48" s="85">
        <f>N31+N45</f>
        <v>1</v>
      </c>
      <c r="O48" s="85">
        <f>O31+O45</f>
        <v>1</v>
      </c>
      <c r="P48" s="85"/>
      <c r="Q48" s="85"/>
      <c r="R48" s="85">
        <f>R31+R45</f>
        <v>1</v>
      </c>
      <c r="S48" s="175">
        <f t="shared" ref="S48:U48" si="42">S31+S45</f>
        <v>1</v>
      </c>
      <c r="T48" s="182">
        <f t="shared" si="42"/>
        <v>1</v>
      </c>
      <c r="U48" s="85">
        <f t="shared" si="42"/>
        <v>1</v>
      </c>
      <c r="W48" s="93">
        <f t="shared" si="25"/>
        <v>5.6851123214143748E-2</v>
      </c>
      <c r="X48" s="156">
        <f t="shared" si="26"/>
        <v>0</v>
      </c>
    </row>
    <row r="49" spans="1:13" ht="15" customHeight="1" x14ac:dyDescent="0.25">
      <c r="K49" s="262"/>
    </row>
    <row r="50" spans="1:13" ht="15" customHeight="1" x14ac:dyDescent="0.25">
      <c r="K50" s="262"/>
    </row>
    <row r="51" spans="1:13" ht="15" customHeight="1" x14ac:dyDescent="0.25">
      <c r="A51" s="1" t="s">
        <v>27</v>
      </c>
      <c r="M51" s="1" t="str">
        <f>W3</f>
        <v>VARIAÇÃO (JAN-SET)</v>
      </c>
    </row>
    <row r="52" spans="1:13" ht="15" customHeight="1" thickBot="1" x14ac:dyDescent="0.3"/>
    <row r="53" spans="1:13" ht="24" customHeight="1" x14ac:dyDescent="0.25">
      <c r="A53" s="470" t="s">
        <v>29</v>
      </c>
      <c r="B53" s="485"/>
      <c r="C53" s="472">
        <v>2016</v>
      </c>
      <c r="D53" s="461">
        <v>2017</v>
      </c>
      <c r="E53" s="461">
        <v>2018</v>
      </c>
      <c r="F53" s="461">
        <v>2019</v>
      </c>
      <c r="G53" s="461">
        <v>2020</v>
      </c>
      <c r="H53" s="461">
        <v>2021</v>
      </c>
      <c r="I53" s="481">
        <v>2022</v>
      </c>
      <c r="J53" s="467" t="str">
        <f>J5</f>
        <v>janeiro - setembro</v>
      </c>
      <c r="K53" s="468"/>
      <c r="M53" s="478" t="s">
        <v>90</v>
      </c>
    </row>
    <row r="54" spans="1:13" ht="20.100000000000001" customHeight="1" thickBot="1" x14ac:dyDescent="0.3">
      <c r="A54" s="486"/>
      <c r="B54" s="487"/>
      <c r="C54" s="488">
        <v>2016</v>
      </c>
      <c r="D54" s="469">
        <v>2017</v>
      </c>
      <c r="E54" s="469">
        <v>2018</v>
      </c>
      <c r="F54" s="469"/>
      <c r="G54" s="469"/>
      <c r="H54" s="462"/>
      <c r="I54" s="482"/>
      <c r="J54" s="167">
        <v>2022</v>
      </c>
      <c r="K54" s="169">
        <v>2023</v>
      </c>
      <c r="M54" s="479"/>
    </row>
    <row r="55" spans="1:13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I55" si="43">D31/D7</f>
        <v>5.141440611815919</v>
      </c>
      <c r="E55" s="112">
        <f t="shared" si="43"/>
        <v>5.4155944930994329</v>
      </c>
      <c r="F55" s="112">
        <f t="shared" ref="F55:H55" si="44">F31/F7</f>
        <v>5.4857998961083991</v>
      </c>
      <c r="G55" s="112">
        <f t="shared" si="44"/>
        <v>4.8001473258470018</v>
      </c>
      <c r="H55" s="112">
        <f t="shared" si="44"/>
        <v>4.927343918472844</v>
      </c>
      <c r="I55" s="116">
        <f t="shared" si="43"/>
        <v>5.8715159773002528</v>
      </c>
      <c r="J55" s="183">
        <f t="shared" ref="J55:K55" si="45">J31/J7</f>
        <v>5.8048316144846073</v>
      </c>
      <c r="K55" s="184">
        <f t="shared" si="45"/>
        <v>6.2557703069811046</v>
      </c>
      <c r="M55" s="23">
        <f>(K55-J55)/J55</f>
        <v>7.7683337337690325E-2</v>
      </c>
    </row>
    <row r="56" spans="1:13" ht="20.100000000000001" customHeight="1" x14ac:dyDescent="0.25">
      <c r="A56" s="24"/>
      <c r="B56" t="s">
        <v>10</v>
      </c>
      <c r="C56" s="117">
        <f t="shared" ref="C56:I56" si="46">C32/C8</f>
        <v>4.4284265812641523</v>
      </c>
      <c r="D56" s="118">
        <f t="shared" si="46"/>
        <v>4.6757027816022907</v>
      </c>
      <c r="E56" s="118">
        <f t="shared" si="46"/>
        <v>4.7856998097440906</v>
      </c>
      <c r="F56" s="118">
        <f t="shared" ref="F56:H56" si="47">F32/F8</f>
        <v>4.8555469169707486</v>
      </c>
      <c r="G56" s="118">
        <f t="shared" si="47"/>
        <v>4.1952809075036406</v>
      </c>
      <c r="H56" s="118">
        <f t="shared" si="47"/>
        <v>4.2433703704684378</v>
      </c>
      <c r="I56" s="119">
        <f t="shared" si="46"/>
        <v>5.0729150613313534</v>
      </c>
      <c r="J56" s="117">
        <f t="shared" ref="J56:K56" si="48">J32/J8</f>
        <v>4.9965630423805543</v>
      </c>
      <c r="K56" s="185">
        <f t="shared" si="48"/>
        <v>5.581564976072479</v>
      </c>
      <c r="M56" s="42">
        <f t="shared" ref="M56:M72" si="49">(K56-J56)/J56</f>
        <v>0.1170808671340625</v>
      </c>
    </row>
    <row r="57" spans="1:13" ht="20.100000000000001" customHeight="1" x14ac:dyDescent="0.25">
      <c r="A57" s="24"/>
      <c r="B57" t="s">
        <v>18</v>
      </c>
      <c r="C57" s="117">
        <f t="shared" ref="C57:I57" si="50">C33/C9</f>
        <v>4.5605208350719852</v>
      </c>
      <c r="D57" s="118">
        <f t="shared" si="50"/>
        <v>5.2979740105632986</v>
      </c>
      <c r="E57" s="118">
        <f t="shared" si="50"/>
        <v>5.4536789402752657</v>
      </c>
      <c r="F57" s="118">
        <f t="shared" ref="F57:H57" si="51">F33/F9</f>
        <v>6.4971067216215594</v>
      </c>
      <c r="G57" s="118">
        <f t="shared" si="51"/>
        <v>6.2842852685277233</v>
      </c>
      <c r="H57" s="118">
        <f t="shared" si="51"/>
        <v>6.1706281691180669</v>
      </c>
      <c r="I57" s="119">
        <f t="shared" si="50"/>
        <v>6.5572362027776654</v>
      </c>
      <c r="J57" s="117">
        <f t="shared" ref="J57:K57" si="52">J33/J9</f>
        <v>6.3604524697598217</v>
      </c>
      <c r="K57" s="185">
        <f t="shared" si="52"/>
        <v>7.0147721464503805</v>
      </c>
      <c r="M57" s="95">
        <f t="shared" si="49"/>
        <v>0.10287313360196632</v>
      </c>
    </row>
    <row r="58" spans="1:13" ht="20.100000000000001" customHeight="1" x14ac:dyDescent="0.25">
      <c r="A58" s="24"/>
      <c r="B58" t="s">
        <v>15</v>
      </c>
      <c r="C58" s="117">
        <f t="shared" ref="C58:I58" si="53">C34/C10</f>
        <v>7.1257603596772681</v>
      </c>
      <c r="D58" s="118">
        <f t="shared" si="53"/>
        <v>7.7304464647275752</v>
      </c>
      <c r="E58" s="118">
        <f t="shared" si="53"/>
        <v>8.490370157118889</v>
      </c>
      <c r="F58" s="118">
        <f t="shared" ref="F58:H58" si="54">F34/F10</f>
        <v>9.6136950596966457</v>
      </c>
      <c r="G58" s="118">
        <f t="shared" si="54"/>
        <v>8.2429188369614383</v>
      </c>
      <c r="H58" s="118">
        <f t="shared" si="54"/>
        <v>8.2317228300198551</v>
      </c>
      <c r="I58" s="119">
        <f t="shared" si="53"/>
        <v>9.6954433153482018</v>
      </c>
      <c r="J58" s="117">
        <f t="shared" ref="J58:K58" si="55">J34/J10</f>
        <v>9.7367329646905318</v>
      </c>
      <c r="K58" s="185">
        <f t="shared" si="55"/>
        <v>10.035384184113946</v>
      </c>
      <c r="M58" s="95">
        <f t="shared" si="49"/>
        <v>3.0672631210740646E-2</v>
      </c>
    </row>
    <row r="59" spans="1:13" ht="20.100000000000001" customHeight="1" x14ac:dyDescent="0.25">
      <c r="A59" s="24"/>
      <c r="B59" t="s">
        <v>8</v>
      </c>
      <c r="C59" s="117">
        <f t="shared" ref="C59:E59" si="56">C35/C11</f>
        <v>3.5011749527715064</v>
      </c>
      <c r="D59" s="118">
        <f t="shared" si="56"/>
        <v>2.6659959758551306</v>
      </c>
      <c r="E59" s="118">
        <f t="shared" si="56"/>
        <v>2.6054427545742298</v>
      </c>
      <c r="F59" s="118">
        <f t="shared" ref="F59:G59" si="57">F35/F11</f>
        <v>2.2210337066591532</v>
      </c>
      <c r="G59" s="118">
        <f t="shared" si="57"/>
        <v>2.3463848720800891</v>
      </c>
      <c r="H59" s="118"/>
      <c r="I59" s="119"/>
      <c r="J59" s="117"/>
      <c r="K59" s="185"/>
      <c r="M59" s="95"/>
    </row>
    <row r="60" spans="1:13" ht="20.100000000000001" customHeight="1" x14ac:dyDescent="0.25">
      <c r="A60" s="24"/>
      <c r="B60" t="s">
        <v>16</v>
      </c>
      <c r="C60" s="117">
        <f t="shared" ref="C60:I60" si="58">C36/C12</f>
        <v>10.028136994390316</v>
      </c>
      <c r="D60" s="118">
        <f t="shared" si="58"/>
        <v>6.7565890903751562</v>
      </c>
      <c r="E60" s="118">
        <f t="shared" si="58"/>
        <v>7.4121746431570106</v>
      </c>
      <c r="F60" s="118">
        <f t="shared" ref="F60:H60" si="59">F36/F12</f>
        <v>8.079265819361817</v>
      </c>
      <c r="G60" s="118">
        <f t="shared" si="59"/>
        <v>8.3333518036238718</v>
      </c>
      <c r="H60" s="118">
        <f t="shared" si="59"/>
        <v>7.0151195176445382</v>
      </c>
      <c r="I60" s="119">
        <f t="shared" si="58"/>
        <v>8.3300273597811216</v>
      </c>
      <c r="J60" s="117">
        <f t="shared" ref="J60:K60" si="60">J36/J12</f>
        <v>8.0834391899248725</v>
      </c>
      <c r="K60" s="185">
        <f t="shared" si="60"/>
        <v>9.2657404080328973</v>
      </c>
      <c r="M60" s="95">
        <f t="shared" si="49"/>
        <v>0.14626215282000693</v>
      </c>
    </row>
    <row r="61" spans="1:13" ht="20.100000000000001" customHeight="1" x14ac:dyDescent="0.25">
      <c r="A61" s="24"/>
      <c r="B61" t="s">
        <v>13</v>
      </c>
      <c r="C61" s="117">
        <f t="shared" ref="C61:I61" si="61">C37/C13</f>
        <v>2.5565231547833585</v>
      </c>
      <c r="D61" s="118">
        <f t="shared" si="61"/>
        <v>3.3287498623254157</v>
      </c>
      <c r="E61" s="118">
        <f t="shared" si="61"/>
        <v>3.2278217788349703</v>
      </c>
      <c r="F61" s="118">
        <f t="shared" ref="F61:H61" si="62">F37/F13</f>
        <v>3.3963630686523398</v>
      </c>
      <c r="G61" s="118">
        <f t="shared" si="62"/>
        <v>3.9662012137958258</v>
      </c>
      <c r="H61" s="118">
        <f t="shared" si="62"/>
        <v>5.4860148948133372</v>
      </c>
      <c r="I61" s="119">
        <f t="shared" si="61"/>
        <v>7.0639187393098037</v>
      </c>
      <c r="J61" s="117">
        <f t="shared" ref="J61:K61" si="63">J37/J13</f>
        <v>7.0695130732275997</v>
      </c>
      <c r="K61" s="185">
        <f t="shared" si="63"/>
        <v>6.2235883610022533</v>
      </c>
      <c r="M61" s="95">
        <f t="shared" si="49"/>
        <v>-0.11965812969904274</v>
      </c>
    </row>
    <row r="62" spans="1:13" ht="20.100000000000001" customHeight="1" x14ac:dyDescent="0.25">
      <c r="A62" s="24"/>
      <c r="B62" t="s">
        <v>17</v>
      </c>
      <c r="C62" s="117">
        <f t="shared" ref="C62:I62" si="64">C38/C14</f>
        <v>5.3955760221934037</v>
      </c>
      <c r="D62" s="118">
        <f t="shared" si="64"/>
        <v>5.1799325929553977</v>
      </c>
      <c r="E62" s="118">
        <f t="shared" si="64"/>
        <v>4.7635860641355796</v>
      </c>
      <c r="F62" s="118">
        <f t="shared" ref="F62:H62" si="65">F38/F14</f>
        <v>4.9454734137691387</v>
      </c>
      <c r="G62" s="118">
        <f t="shared" si="65"/>
        <v>4.481723753518013</v>
      </c>
      <c r="H62" s="118">
        <f t="shared" si="65"/>
        <v>4.4946541404210185</v>
      </c>
      <c r="I62" s="119">
        <f t="shared" si="64"/>
        <v>5.7519657353681914</v>
      </c>
      <c r="J62" s="117">
        <f t="shared" ref="J62:K62" si="66">J38/J14</f>
        <v>5.641113506698046</v>
      </c>
      <c r="K62" s="185">
        <f t="shared" si="66"/>
        <v>6.7271718412469816</v>
      </c>
      <c r="M62" s="95">
        <f t="shared" si="49"/>
        <v>0.19252552412912644</v>
      </c>
    </row>
    <row r="63" spans="1:13" ht="20.100000000000001" customHeight="1" x14ac:dyDescent="0.25">
      <c r="A63" s="24"/>
      <c r="B63" t="s">
        <v>86</v>
      </c>
      <c r="C63" s="117">
        <f t="shared" ref="C63:I63" si="67">C39/C15</f>
        <v>5.2504744138606689</v>
      </c>
      <c r="D63" s="118">
        <f t="shared" si="67"/>
        <v>5.4676832997077218</v>
      </c>
      <c r="E63" s="118">
        <f t="shared" si="67"/>
        <v>4.886341132332082</v>
      </c>
      <c r="F63" s="118">
        <f t="shared" ref="F63:H63" si="68">F39/F15</f>
        <v>6.1665436493752672</v>
      </c>
      <c r="G63" s="118">
        <f t="shared" si="68"/>
        <v>6.0691196351111474</v>
      </c>
      <c r="H63" s="118">
        <f t="shared" si="68"/>
        <v>5.1573648389618274</v>
      </c>
      <c r="I63" s="119">
        <f t="shared" si="67"/>
        <v>5.2047260883660575</v>
      </c>
      <c r="J63" s="117">
        <f t="shared" ref="J63:K63" si="69">J39/J15</f>
        <v>5.2459373396318272</v>
      </c>
      <c r="K63" s="185">
        <f t="shared" si="69"/>
        <v>5.508386850411771</v>
      </c>
      <c r="M63" s="95">
        <f t="shared" si="49"/>
        <v>5.0029097526041587E-2</v>
      </c>
    </row>
    <row r="64" spans="1:13" ht="20.100000000000001" customHeight="1" x14ac:dyDescent="0.25">
      <c r="A64" s="24"/>
      <c r="B64" t="s">
        <v>9</v>
      </c>
      <c r="C64" s="117">
        <f t="shared" ref="C64:I64" si="70">C40/C16</f>
        <v>4.2926865832174128</v>
      </c>
      <c r="D64" s="118">
        <f t="shared" si="70"/>
        <v>4.3303679938888893</v>
      </c>
      <c r="E64" s="118">
        <f t="shared" si="70"/>
        <v>4.5876927752226218</v>
      </c>
      <c r="F64" s="118">
        <f t="shared" ref="F64:H64" si="71">F40/F16</f>
        <v>4.4357436801881249</v>
      </c>
      <c r="G64" s="118">
        <f t="shared" si="71"/>
        <v>3.9297965280126252</v>
      </c>
      <c r="H64" s="118">
        <f t="shared" si="71"/>
        <v>4.5109499253330583</v>
      </c>
      <c r="I64" s="119">
        <f t="shared" si="70"/>
        <v>5.5786575586532372</v>
      </c>
      <c r="J64" s="117">
        <f t="shared" ref="J64:K64" si="72">J40/J16</f>
        <v>5.6002533649958517</v>
      </c>
      <c r="K64" s="185">
        <f t="shared" si="72"/>
        <v>5.7878599817818071</v>
      </c>
      <c r="M64" s="95">
        <f t="shared" si="49"/>
        <v>3.349966591843552E-2</v>
      </c>
    </row>
    <row r="65" spans="1:40" ht="20.25" customHeight="1" x14ac:dyDescent="0.25">
      <c r="A65" s="24"/>
      <c r="B65" t="s">
        <v>12</v>
      </c>
      <c r="C65" s="117">
        <f t="shared" ref="C65:I65" si="73">C41/C17</f>
        <v>3.7556244912717505</v>
      </c>
      <c r="D65" s="118">
        <f t="shared" si="73"/>
        <v>3.7671936249771703</v>
      </c>
      <c r="E65" s="118">
        <f t="shared" si="73"/>
        <v>3.7531063004621421</v>
      </c>
      <c r="F65" s="118">
        <f t="shared" ref="F65:H65" si="74">F41/F17</f>
        <v>3.227103290015922</v>
      </c>
      <c r="G65" s="118">
        <f t="shared" si="74"/>
        <v>3.0572923623670283</v>
      </c>
      <c r="H65" s="118">
        <f t="shared" si="74"/>
        <v>3.1149493838906142</v>
      </c>
      <c r="I65" s="119">
        <f t="shared" si="73"/>
        <v>3.7428334716432436</v>
      </c>
      <c r="J65" s="117">
        <f t="shared" ref="J65:K65" si="75">J41/J17</f>
        <v>3.6987328491600384</v>
      </c>
      <c r="K65" s="185">
        <f t="shared" si="75"/>
        <v>4.1529237259906111</v>
      </c>
      <c r="M65" s="95">
        <f t="shared" si="49"/>
        <v>0.12279634549267783</v>
      </c>
    </row>
    <row r="66" spans="1:40" ht="20.100000000000001" customHeight="1" x14ac:dyDescent="0.25">
      <c r="A66" s="24"/>
      <c r="B66" t="s">
        <v>11</v>
      </c>
      <c r="C66" s="117">
        <f t="shared" ref="C66:I66" si="76">C42/C18</f>
        <v>3.4995901302247181</v>
      </c>
      <c r="D66" s="118">
        <f t="shared" si="76"/>
        <v>3.6172306493557351</v>
      </c>
      <c r="E66" s="118">
        <f t="shared" si="76"/>
        <v>3.6593951137034177</v>
      </c>
      <c r="F66" s="118">
        <f t="shared" ref="F66:H66" si="77">F42/F18</f>
        <v>3.8105394511720654</v>
      </c>
      <c r="G66" s="118">
        <f t="shared" si="77"/>
        <v>3.4404899265721021</v>
      </c>
      <c r="H66" s="118">
        <f t="shared" si="77"/>
        <v>3.5800973454808123</v>
      </c>
      <c r="I66" s="119">
        <f t="shared" si="76"/>
        <v>4.1917773728296082</v>
      </c>
      <c r="J66" s="117">
        <f t="shared" ref="J66:K66" si="78">J42/J18</f>
        <v>4.1748777380351232</v>
      </c>
      <c r="K66" s="185">
        <f t="shared" si="78"/>
        <v>4.2732357068191495</v>
      </c>
      <c r="M66" s="95">
        <f t="shared" si="49"/>
        <v>2.3559484841421452E-2</v>
      </c>
    </row>
    <row r="67" spans="1:40" s="1" customFormat="1" ht="20.100000000000001" customHeight="1" x14ac:dyDescent="0.25">
      <c r="A67" s="24"/>
      <c r="B67" t="s">
        <v>6</v>
      </c>
      <c r="C67" s="117">
        <f t="shared" ref="C67:I67" si="79">C43/C19</f>
        <v>4.7210329562613307</v>
      </c>
      <c r="D67" s="118">
        <f t="shared" si="79"/>
        <v>5.2663768386484637</v>
      </c>
      <c r="E67" s="118">
        <f t="shared" si="79"/>
        <v>5.8535288582290521</v>
      </c>
      <c r="F67" s="118">
        <f t="shared" ref="F67:H67" si="80">F43/F19</f>
        <v>6.0191776162717172</v>
      </c>
      <c r="G67" s="118">
        <f t="shared" si="80"/>
        <v>5.2108803360939211</v>
      </c>
      <c r="H67" s="118">
        <f t="shared" si="80"/>
        <v>5.2995905110737507</v>
      </c>
      <c r="I67" s="119">
        <f t="shared" si="79"/>
        <v>6.157666116610538</v>
      </c>
      <c r="J67" s="117">
        <f t="shared" ref="J67:K67" si="81">J43/J19</f>
        <v>6.1001236201703142</v>
      </c>
      <c r="K67" s="185">
        <f t="shared" si="81"/>
        <v>6.5742179774355227</v>
      </c>
      <c r="L67"/>
      <c r="M67" s="95">
        <f t="shared" si="49"/>
        <v>7.7718811418443334E-2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ref="C68:I68" si="82">C44/C20</f>
        <v>13.606317179877836</v>
      </c>
      <c r="D68" s="122">
        <f t="shared" si="82"/>
        <v>12.864860068951531</v>
      </c>
      <c r="E68" s="122">
        <f t="shared" si="82"/>
        <v>15.569859982213398</v>
      </c>
      <c r="F68" s="122">
        <f t="shared" ref="F68:H68" si="83">F44/F20</f>
        <v>14.675860440346899</v>
      </c>
      <c r="G68" s="122">
        <f t="shared" si="83"/>
        <v>13.064319030268306</v>
      </c>
      <c r="H68" s="122">
        <f t="shared" si="83"/>
        <v>12.607329984578895</v>
      </c>
      <c r="I68" s="119">
        <f t="shared" si="82"/>
        <v>13.440409309791333</v>
      </c>
      <c r="J68" s="117">
        <f t="shared" ref="J68:K68" si="84">J44/J20</f>
        <v>13.618905962751228</v>
      </c>
      <c r="K68" s="185">
        <f t="shared" si="84"/>
        <v>14.271454174602937</v>
      </c>
      <c r="M68" s="160">
        <f t="shared" si="49"/>
        <v>4.7914877570671192E-2</v>
      </c>
    </row>
    <row r="69" spans="1:40" ht="20.100000000000001" customHeight="1" thickBot="1" x14ac:dyDescent="0.3">
      <c r="A69" s="5" t="s">
        <v>46</v>
      </c>
      <c r="B69" s="6"/>
      <c r="C69" s="124">
        <f t="shared" ref="C69:I69" si="85">C45/C21</f>
        <v>2.2085980084340191</v>
      </c>
      <c r="D69" s="125">
        <f t="shared" si="85"/>
        <v>2.2692122767291418</v>
      </c>
      <c r="E69" s="125">
        <f t="shared" si="85"/>
        <v>2.3654983434630283</v>
      </c>
      <c r="F69" s="125">
        <f t="shared" ref="F69:H69" si="86">F45/F21</f>
        <v>2.3973610187428105</v>
      </c>
      <c r="G69" s="125">
        <f t="shared" si="86"/>
        <v>1.998642762159057</v>
      </c>
      <c r="H69" s="125">
        <f t="shared" si="86"/>
        <v>1.9520967424775821</v>
      </c>
      <c r="I69" s="126">
        <f t="shared" si="85"/>
        <v>2.5300625580467448</v>
      </c>
      <c r="J69" s="124">
        <f t="shared" ref="J69:K69" si="87">J45/J21</f>
        <v>2.522896895619299</v>
      </c>
      <c r="K69" s="186">
        <f t="shared" si="87"/>
        <v>2.6357742210152884</v>
      </c>
      <c r="M69" s="23">
        <f t="shared" si="49"/>
        <v>4.4741156720271451E-2</v>
      </c>
    </row>
    <row r="70" spans="1:40" ht="20.100000000000001" customHeight="1" x14ac:dyDescent="0.25">
      <c r="A70" s="24"/>
      <c r="B70" t="s">
        <v>4</v>
      </c>
      <c r="C70" s="117">
        <f t="shared" ref="C70:I70" si="88">C46/C22</f>
        <v>1.4910810630699185</v>
      </c>
      <c r="D70" s="118">
        <f t="shared" si="88"/>
        <v>1.4135917107149236</v>
      </c>
      <c r="E70" s="118">
        <f t="shared" si="88"/>
        <v>1.2007240014259053</v>
      </c>
      <c r="F70" s="118">
        <f t="shared" ref="F70:H70" si="89">F46/F22</f>
        <v>1.162595999805043</v>
      </c>
      <c r="G70" s="118">
        <f t="shared" si="89"/>
        <v>1.1063212459997958</v>
      </c>
      <c r="H70" s="118">
        <f t="shared" si="89"/>
        <v>1.162115508041881</v>
      </c>
      <c r="I70" s="119">
        <f t="shared" si="88"/>
        <v>1.3906449310044913</v>
      </c>
      <c r="J70" s="117">
        <f t="shared" ref="J70:K70" si="90">J46/J22</f>
        <v>1.4056138340327771</v>
      </c>
      <c r="K70" s="185">
        <f t="shared" si="90"/>
        <v>1.6091837393129969</v>
      </c>
      <c r="M70" s="42">
        <f t="shared" si="49"/>
        <v>0.1448263387506421</v>
      </c>
    </row>
    <row r="71" spans="1:40" ht="20.100000000000001" customHeight="1" thickBot="1" x14ac:dyDescent="0.3">
      <c r="A71" s="24"/>
      <c r="B71" t="s">
        <v>3</v>
      </c>
      <c r="C71" s="121">
        <f t="shared" ref="C71:I71" si="91">C47/C23</f>
        <v>2.2237639411775687</v>
      </c>
      <c r="D71" s="118">
        <f t="shared" si="91"/>
        <v>2.2871652759455343</v>
      </c>
      <c r="E71" s="118">
        <f t="shared" si="91"/>
        <v>2.4025873563910549</v>
      </c>
      <c r="F71" s="118">
        <f t="shared" ref="F71:H71" si="92">F47/F23</f>
        <v>2.4666481680493559</v>
      </c>
      <c r="G71" s="118">
        <f t="shared" si="92"/>
        <v>2.0549909413064369</v>
      </c>
      <c r="H71" s="118">
        <f t="shared" si="92"/>
        <v>2.010153387950314</v>
      </c>
      <c r="I71" s="123">
        <f t="shared" si="91"/>
        <v>2.6044998828535033</v>
      </c>
      <c r="J71" s="117">
        <f t="shared" ref="J71:K71" si="93">J47/J23</f>
        <v>2.592838991653347</v>
      </c>
      <c r="K71" s="185">
        <f t="shared" si="93"/>
        <v>2.709877556584138</v>
      </c>
      <c r="M71" s="160">
        <f t="shared" si="49"/>
        <v>4.5139156464227781E-2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94">C48/C24</f>
        <v>3.2970969843703326</v>
      </c>
      <c r="D72" s="128">
        <f t="shared" si="94"/>
        <v>3.476167647680859</v>
      </c>
      <c r="E72" s="128">
        <f t="shared" si="94"/>
        <v>3.6948644296680007</v>
      </c>
      <c r="F72" s="128">
        <f t="shared" ref="F72:H72" si="95">F48/F24</f>
        <v>3.7801661091711316</v>
      </c>
      <c r="G72" s="128">
        <f t="shared" si="95"/>
        <v>3.2487717861701064</v>
      </c>
      <c r="H72" s="128">
        <f t="shared" si="95"/>
        <v>3.3256787457234953</v>
      </c>
      <c r="I72" s="176">
        <f t="shared" si="94"/>
        <v>4.0176411583974669</v>
      </c>
      <c r="J72" s="187">
        <f t="shared" ref="J72:K72" si="96">J48/J24</f>
        <v>3.9628152851209992</v>
      </c>
      <c r="K72" s="188">
        <f t="shared" si="96"/>
        <v>4.2055716120544009</v>
      </c>
      <c r="M72" s="129">
        <f t="shared" si="49"/>
        <v>6.1258552182552564E-2</v>
      </c>
    </row>
    <row r="74" spans="1:40" ht="15.75" x14ac:dyDescent="0.25">
      <c r="A74" s="99" t="s">
        <v>39</v>
      </c>
    </row>
  </sheetData>
  <mergeCells count="46">
    <mergeCell ref="M53:M54"/>
    <mergeCell ref="C53:C54"/>
    <mergeCell ref="D53:D54"/>
    <mergeCell ref="E53:E54"/>
    <mergeCell ref="D29:D30"/>
    <mergeCell ref="I53:I54"/>
    <mergeCell ref="J29:K29"/>
    <mergeCell ref="J53:K53"/>
    <mergeCell ref="H53:H54"/>
    <mergeCell ref="F29:F30"/>
    <mergeCell ref="F53:F54"/>
    <mergeCell ref="G29:G30"/>
    <mergeCell ref="G53:G54"/>
    <mergeCell ref="A53:B54"/>
    <mergeCell ref="A29:B30"/>
    <mergeCell ref="C29:C30"/>
    <mergeCell ref="A5:B6"/>
    <mergeCell ref="C5:C6"/>
    <mergeCell ref="D5:D6"/>
    <mergeCell ref="E5:E6"/>
    <mergeCell ref="W5:X5"/>
    <mergeCell ref="M5:M6"/>
    <mergeCell ref="N5:N6"/>
    <mergeCell ref="O5:O6"/>
    <mergeCell ref="I5:I6"/>
    <mergeCell ref="J5:K5"/>
    <mergeCell ref="S5:S6"/>
    <mergeCell ref="T5:U5"/>
    <mergeCell ref="H5:H6"/>
    <mergeCell ref="R5:R6"/>
    <mergeCell ref="F5:F6"/>
    <mergeCell ref="P5:P6"/>
    <mergeCell ref="G5:G6"/>
    <mergeCell ref="Q5:Q6"/>
    <mergeCell ref="W29:X29"/>
    <mergeCell ref="E29:E30"/>
    <mergeCell ref="M29:M30"/>
    <mergeCell ref="N29:N30"/>
    <mergeCell ref="O29:O30"/>
    <mergeCell ref="I29:I30"/>
    <mergeCell ref="S29:S30"/>
    <mergeCell ref="T29:U29"/>
    <mergeCell ref="H29:H30"/>
    <mergeCell ref="R29:R30"/>
    <mergeCell ref="P29:P30"/>
    <mergeCell ref="Q29:Q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8:T24 U7:U24 W7:X10 J55:M58 W12:X24 X11 J60:M71 L59" evalError="1"/>
    <ignoredError sqref="J7:K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N74"/>
  <sheetViews>
    <sheetView showGridLines="0" tabSelected="1" topLeftCell="A31" workbookViewId="0">
      <selection activeCell="J46" sqref="J46:K4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58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(JAN-SET)</v>
      </c>
    </row>
    <row r="4" spans="1:24" ht="15.75" thickBot="1" x14ac:dyDescent="0.3"/>
    <row r="5" spans="1:24" ht="24" customHeight="1" x14ac:dyDescent="0.25">
      <c r="A5" s="470" t="s">
        <v>36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81">
        <v>2022</v>
      </c>
      <c r="J5" s="467" t="s">
        <v>95</v>
      </c>
      <c r="K5" s="468"/>
      <c r="M5" s="474">
        <v>2016</v>
      </c>
      <c r="N5" s="461">
        <v>2017</v>
      </c>
      <c r="O5" s="461">
        <v>2018</v>
      </c>
      <c r="P5" s="476">
        <v>2019</v>
      </c>
      <c r="Q5" s="476">
        <v>2020</v>
      </c>
      <c r="R5" s="461">
        <v>2021</v>
      </c>
      <c r="S5" s="481">
        <v>2022</v>
      </c>
      <c r="T5" s="467" t="str">
        <f>J5</f>
        <v>janeiro - setembro</v>
      </c>
      <c r="U5" s="468"/>
      <c r="W5" s="465" t="s">
        <v>88</v>
      </c>
      <c r="X5" s="466"/>
    </row>
    <row r="6" spans="1:24" ht="20.25" customHeight="1" thickBot="1" x14ac:dyDescent="0.3">
      <c r="A6" s="486"/>
      <c r="B6" s="487"/>
      <c r="C6" s="488"/>
      <c r="D6" s="469"/>
      <c r="E6" s="469"/>
      <c r="F6" s="469"/>
      <c r="G6" s="469"/>
      <c r="H6" s="462"/>
      <c r="I6" s="482"/>
      <c r="J6" s="167">
        <v>2022</v>
      </c>
      <c r="K6" s="169">
        <v>2023</v>
      </c>
      <c r="M6" s="480"/>
      <c r="N6" s="469"/>
      <c r="O6" s="469"/>
      <c r="P6" s="484"/>
      <c r="Q6" s="484"/>
      <c r="R6" s="469"/>
      <c r="S6" s="483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100080849</v>
      </c>
      <c r="I7" s="421">
        <f t="shared" si="0"/>
        <v>94768216</v>
      </c>
      <c r="J7" s="181">
        <f t="shared" ref="J7:K7" si="1">SUM(J8:J20)</f>
        <v>68937920</v>
      </c>
      <c r="K7" s="180">
        <f t="shared" si="1"/>
        <v>66321838</v>
      </c>
      <c r="M7" s="64">
        <f t="shared" ref="M7:U7" si="2">C7/C24</f>
        <v>0.45932644610482432</v>
      </c>
      <c r="N7" s="16">
        <f t="shared" si="2"/>
        <v>0.45226782211217958</v>
      </c>
      <c r="O7" s="16">
        <f t="shared" si="2"/>
        <v>0.47104805028867003</v>
      </c>
      <c r="P7" s="260">
        <f t="shared" si="2"/>
        <v>0.48038211257094382</v>
      </c>
      <c r="Q7" s="260">
        <f t="shared" si="2"/>
        <v>0.46672871154528539</v>
      </c>
      <c r="R7" s="260">
        <f t="shared" si="2"/>
        <v>0.47861466161407923</v>
      </c>
      <c r="S7" s="17">
        <f t="shared" si="2"/>
        <v>0.48427688858408957</v>
      </c>
      <c r="T7" s="7">
        <f t="shared" si="2"/>
        <v>0.47509250007542853</v>
      </c>
      <c r="U7" s="17">
        <f t="shared" si="2"/>
        <v>0.47377178301319345</v>
      </c>
      <c r="W7" s="102">
        <f>(K7-J7)/J7</f>
        <v>-3.7948374421508509E-2</v>
      </c>
      <c r="X7" s="101">
        <f>(U7-T7)*100</f>
        <v>-0.13207170622350772</v>
      </c>
    </row>
    <row r="8" spans="1:24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12">
        <v>16103611</v>
      </c>
      <c r="J8" s="10">
        <v>12616414</v>
      </c>
      <c r="K8" s="162">
        <v>11654000</v>
      </c>
      <c r="M8" s="96">
        <f>C8/$C$7</f>
        <v>0.16536349576249246</v>
      </c>
      <c r="N8" s="18">
        <f>D8/$D$7</f>
        <v>0.16833139212026724</v>
      </c>
      <c r="O8" s="18">
        <f>E8/$E$7</f>
        <v>0.17126180081872189</v>
      </c>
      <c r="P8" s="37">
        <f>F8/$F$7</f>
        <v>0.1698304316496147</v>
      </c>
      <c r="Q8" s="37">
        <f>G8/$G$7</f>
        <v>0.17460757547808103</v>
      </c>
      <c r="R8" s="37">
        <f>H8/$H$7</f>
        <v>0.16913629499685798</v>
      </c>
      <c r="S8" s="19">
        <f>I8/$I$7</f>
        <v>0.16992628625614309</v>
      </c>
      <c r="T8" s="37">
        <f>J8/$J$7</f>
        <v>0.18301123677650849</v>
      </c>
      <c r="U8" s="19">
        <f>K8/$K$7</f>
        <v>0.17571889367722288</v>
      </c>
      <c r="W8" s="103">
        <f t="shared" ref="W8:W24" si="3">(K8-J8)/J8</f>
        <v>-7.6282690152685226E-2</v>
      </c>
      <c r="X8" s="104">
        <f t="shared" ref="X8:X24" si="4">(U8-T8)*100</f>
        <v>-0.72923430992856142</v>
      </c>
    </row>
    <row r="9" spans="1:24" ht="20.100000000000001" customHeight="1" x14ac:dyDescent="0.25">
      <c r="A9" s="24"/>
      <c r="B9" t="s">
        <v>18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12">
        <v>125415</v>
      </c>
      <c r="J9" s="10">
        <v>88369</v>
      </c>
      <c r="K9" s="162">
        <v>92237</v>
      </c>
      <c r="M9" s="96">
        <f t="shared" ref="M9:M20" si="5">C9/$C$7</f>
        <v>2.069751106348665E-3</v>
      </c>
      <c r="N9" s="18">
        <f t="shared" ref="N9:N20" si="6">D9/$D$7</f>
        <v>2.4885775073198876E-3</v>
      </c>
      <c r="O9" s="18">
        <f t="shared" ref="O9:O20" si="7">E9/$E$7</f>
        <v>1.47883975461254E-3</v>
      </c>
      <c r="P9" s="37">
        <f t="shared" ref="P9:P20" si="8">F9/$F$7</f>
        <v>1.3253119388479545E-3</v>
      </c>
      <c r="Q9" s="37">
        <f t="shared" ref="Q9:Q20" si="9">G9/$G$7</f>
        <v>1.2801377959317066E-3</v>
      </c>
      <c r="R9" s="37">
        <f t="shared" ref="R9:R20" si="10">H9/$H$7</f>
        <v>1.4092406430325146E-3</v>
      </c>
      <c r="S9" s="19">
        <f t="shared" ref="S9:S20" si="11">I9/$I$7</f>
        <v>1.3233867354852391E-3</v>
      </c>
      <c r="T9" s="37">
        <f t="shared" ref="T9:T20" si="12">J9/$J$7</f>
        <v>1.2818634504783435E-3</v>
      </c>
      <c r="U9" s="19">
        <f t="shared" ref="U9:U20" si="13">K9/$K$7</f>
        <v>1.3907485495199938E-3</v>
      </c>
      <c r="W9" s="103">
        <f t="shared" si="3"/>
        <v>4.3771005669408954E-2</v>
      </c>
      <c r="X9" s="104">
        <f t="shared" si="4"/>
        <v>1.0888509904165029E-2</v>
      </c>
    </row>
    <row r="10" spans="1:24" ht="20.100000000000001" customHeight="1" x14ac:dyDescent="0.25">
      <c r="A10" s="24"/>
      <c r="B10" t="s">
        <v>15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12">
        <v>11047831</v>
      </c>
      <c r="J10" s="10">
        <v>7645468</v>
      </c>
      <c r="K10" s="162">
        <v>7730663</v>
      </c>
      <c r="M10" s="96">
        <f t="shared" si="5"/>
        <v>9.8412916865915676E-2</v>
      </c>
      <c r="N10" s="18">
        <f t="shared" si="6"/>
        <v>0.10920157436466674</v>
      </c>
      <c r="O10" s="18">
        <f t="shared" si="7"/>
        <v>0.10506247510375184</v>
      </c>
      <c r="P10" s="37">
        <f t="shared" si="8"/>
        <v>9.2200017047887009E-2</v>
      </c>
      <c r="Q10" s="37">
        <f t="shared" si="9"/>
        <v>0.10294685349077269</v>
      </c>
      <c r="R10" s="37">
        <f t="shared" si="10"/>
        <v>0.11128127020585127</v>
      </c>
      <c r="S10" s="19">
        <f t="shared" si="11"/>
        <v>0.11657738708513833</v>
      </c>
      <c r="T10" s="37">
        <f t="shared" si="12"/>
        <v>0.1109036652106707</v>
      </c>
      <c r="U10" s="19">
        <f t="shared" si="13"/>
        <v>0.11656285822476753</v>
      </c>
      <c r="W10" s="103">
        <f t="shared" si="3"/>
        <v>1.1143202744423233E-2</v>
      </c>
      <c r="X10" s="104">
        <f t="shared" si="4"/>
        <v>0.56591930140968283</v>
      </c>
    </row>
    <row r="11" spans="1:24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12"/>
      <c r="J11" s="10"/>
      <c r="K11" s="162"/>
      <c r="M11" s="96">
        <f t="shared" si="5"/>
        <v>8.1761772065714027E-4</v>
      </c>
      <c r="N11" s="18">
        <f t="shared" si="6"/>
        <v>5.042027487312423E-4</v>
      </c>
      <c r="O11" s="18">
        <f t="shared" si="7"/>
        <v>1.579557517092103E-3</v>
      </c>
      <c r="P11" s="37">
        <f t="shared" si="8"/>
        <v>2.0255567047167593E-3</v>
      </c>
      <c r="Q11" s="37">
        <f t="shared" si="9"/>
        <v>5.6359658162663724E-4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 t="e">
        <f t="shared" si="3"/>
        <v>#DIV/0!</v>
      </c>
      <c r="X11" s="104">
        <f t="shared" si="4"/>
        <v>0</v>
      </c>
    </row>
    <row r="12" spans="1:24" ht="20.100000000000001" customHeight="1" x14ac:dyDescent="0.25">
      <c r="A12" s="24"/>
      <c r="B12" t="s">
        <v>16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12">
        <v>9149</v>
      </c>
      <c r="J12" s="10">
        <v>6899</v>
      </c>
      <c r="K12" s="162">
        <v>5354</v>
      </c>
      <c r="M12" s="96">
        <f t="shared" si="5"/>
        <v>1.450127444943376E-4</v>
      </c>
      <c r="N12" s="18">
        <f t="shared" si="6"/>
        <v>1.7256408471862995E-4</v>
      </c>
      <c r="O12" s="18">
        <f t="shared" si="7"/>
        <v>1.6004004823578008E-4</v>
      </c>
      <c r="P12" s="37">
        <f t="shared" si="8"/>
        <v>1.095904140015399E-4</v>
      </c>
      <c r="Q12" s="37">
        <f t="shared" si="9"/>
        <v>9.6797588605044142E-5</v>
      </c>
      <c r="R12" s="37">
        <f t="shared" si="10"/>
        <v>1.119894576433899E-4</v>
      </c>
      <c r="S12" s="19">
        <f t="shared" si="11"/>
        <v>9.6540806466167942E-5</v>
      </c>
      <c r="T12" s="37">
        <f t="shared" si="12"/>
        <v>1.0007554623057963E-4</v>
      </c>
      <c r="U12" s="19">
        <f t="shared" si="13"/>
        <v>8.0727557640968871E-5</v>
      </c>
      <c r="W12" s="103">
        <f t="shared" si="3"/>
        <v>-0.22394549934773156</v>
      </c>
      <c r="X12" s="104">
        <f t="shared" si="4"/>
        <v>-1.9347988589610756E-3</v>
      </c>
    </row>
    <row r="13" spans="1:24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12">
        <v>312011</v>
      </c>
      <c r="J13" s="10">
        <v>224401</v>
      </c>
      <c r="K13" s="162">
        <v>303651</v>
      </c>
      <c r="M13" s="96">
        <f t="shared" si="5"/>
        <v>1.2371439848048497E-2</v>
      </c>
      <c r="N13" s="18">
        <f t="shared" si="6"/>
        <v>8.4758035362915655E-3</v>
      </c>
      <c r="O13" s="18">
        <f t="shared" si="7"/>
        <v>1.123676323574186E-2</v>
      </c>
      <c r="P13" s="37">
        <f t="shared" si="8"/>
        <v>8.8746108095426827E-3</v>
      </c>
      <c r="Q13" s="37">
        <f t="shared" si="9"/>
        <v>5.0629655567608267E-3</v>
      </c>
      <c r="R13" s="37">
        <f t="shared" si="10"/>
        <v>3.4945247117158249E-3</v>
      </c>
      <c r="S13" s="19">
        <f t="shared" si="11"/>
        <v>3.2923591175336676E-3</v>
      </c>
      <c r="T13" s="37">
        <f t="shared" si="12"/>
        <v>3.2551170676457892E-3</v>
      </c>
      <c r="U13" s="19">
        <f t="shared" si="13"/>
        <v>4.5784466950388198E-3</v>
      </c>
      <c r="W13" s="103">
        <f t="shared" si="3"/>
        <v>0.35316241906230367</v>
      </c>
      <c r="X13" s="104">
        <f t="shared" si="4"/>
        <v>0.13233296273930306</v>
      </c>
    </row>
    <row r="14" spans="1:24" ht="20.100000000000001" customHeight="1" x14ac:dyDescent="0.25">
      <c r="A14" s="24"/>
      <c r="B14" t="s">
        <v>17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12">
        <v>4292723</v>
      </c>
      <c r="J14" s="10">
        <v>3073486</v>
      </c>
      <c r="K14" s="162">
        <v>2660321</v>
      </c>
      <c r="M14" s="96">
        <f t="shared" si="5"/>
        <v>4.2855802842335304E-2</v>
      </c>
      <c r="N14" s="18">
        <f t="shared" si="6"/>
        <v>5.1804449325550714E-2</v>
      </c>
      <c r="O14" s="18">
        <f t="shared" si="7"/>
        <v>5.2328622784456109E-2</v>
      </c>
      <c r="P14" s="37">
        <f t="shared" si="8"/>
        <v>4.8413434091636981E-2</v>
      </c>
      <c r="Q14" s="37">
        <f t="shared" si="9"/>
        <v>4.5094348242563143E-2</v>
      </c>
      <c r="R14" s="37">
        <f t="shared" si="10"/>
        <v>4.3296025596265678E-2</v>
      </c>
      <c r="S14" s="19">
        <f t="shared" si="11"/>
        <v>4.5297075129070698E-2</v>
      </c>
      <c r="T14" s="37">
        <f t="shared" si="12"/>
        <v>4.4583387488337331E-2</v>
      </c>
      <c r="U14" s="19">
        <f t="shared" si="13"/>
        <v>4.0112293027825915E-2</v>
      </c>
      <c r="W14" s="103">
        <f t="shared" si="3"/>
        <v>-0.1344287886783932</v>
      </c>
      <c r="X14" s="104">
        <f t="shared" si="4"/>
        <v>-0.44710944605114156</v>
      </c>
    </row>
    <row r="15" spans="1:24" ht="20.100000000000001" customHeight="1" x14ac:dyDescent="0.25">
      <c r="A15" s="24"/>
      <c r="B15" t="s">
        <v>86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12">
        <v>691904</v>
      </c>
      <c r="J15" s="10">
        <v>494379</v>
      </c>
      <c r="K15" s="162">
        <v>603312</v>
      </c>
      <c r="M15" s="96">
        <f t="shared" si="5"/>
        <v>3.0403744934530247E-3</v>
      </c>
      <c r="N15" s="18">
        <f t="shared" si="6"/>
        <v>2.9469253873484315E-3</v>
      </c>
      <c r="O15" s="18">
        <f t="shared" si="7"/>
        <v>2.8629450951913561E-3</v>
      </c>
      <c r="P15" s="37">
        <f t="shared" si="8"/>
        <v>3.4184282990873107E-3</v>
      </c>
      <c r="Q15" s="37">
        <f t="shared" si="9"/>
        <v>4.2321839362778014E-3</v>
      </c>
      <c r="R15" s="37">
        <f t="shared" si="10"/>
        <v>6.0870886496976057E-3</v>
      </c>
      <c r="S15" s="19">
        <f t="shared" si="11"/>
        <v>7.3010132426677742E-3</v>
      </c>
      <c r="T15" s="37">
        <f t="shared" si="12"/>
        <v>7.1713651934958295E-3</v>
      </c>
      <c r="U15" s="19">
        <f t="shared" si="13"/>
        <v>9.096732210588012E-3</v>
      </c>
      <c r="W15" s="103">
        <f t="shared" si="3"/>
        <v>0.22034309709757088</v>
      </c>
      <c r="X15" s="104">
        <f t="shared" si="4"/>
        <v>0.19253670170921827</v>
      </c>
    </row>
    <row r="16" spans="1:24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12">
        <v>4174004</v>
      </c>
      <c r="J16" s="10">
        <v>2917444</v>
      </c>
      <c r="K16" s="162">
        <v>2701439</v>
      </c>
      <c r="M16" s="96">
        <f t="shared" si="5"/>
        <v>3.5443062509542815E-2</v>
      </c>
      <c r="N16" s="18">
        <f t="shared" si="6"/>
        <v>4.5320592152906639E-2</v>
      </c>
      <c r="O16" s="18">
        <f t="shared" si="7"/>
        <v>5.1838894427778462E-2</v>
      </c>
      <c r="P16" s="37">
        <f t="shared" si="8"/>
        <v>4.8641047491927873E-2</v>
      </c>
      <c r="Q16" s="37">
        <f t="shared" si="9"/>
        <v>4.57932033495414E-2</v>
      </c>
      <c r="R16" s="37">
        <f t="shared" si="10"/>
        <v>4.4974618470712616E-2</v>
      </c>
      <c r="S16" s="19">
        <f t="shared" si="11"/>
        <v>4.4044344994317502E-2</v>
      </c>
      <c r="T16" s="37">
        <f t="shared" si="12"/>
        <v>4.2319872720267743E-2</v>
      </c>
      <c r="U16" s="19">
        <f t="shared" si="13"/>
        <v>4.0732269814355869E-2</v>
      </c>
      <c r="W16" s="103">
        <f t="shared" si="3"/>
        <v>-7.4039124658433889E-2</v>
      </c>
      <c r="X16" s="104">
        <f t="shared" si="4"/>
        <v>-0.15876029059118738</v>
      </c>
    </row>
    <row r="17" spans="1:24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12">
        <v>6181625</v>
      </c>
      <c r="J17" s="10">
        <v>4617391</v>
      </c>
      <c r="K17" s="162">
        <v>3872492</v>
      </c>
      <c r="M17" s="96">
        <f t="shared" si="5"/>
        <v>4.0384446006660184E-2</v>
      </c>
      <c r="N17" s="18">
        <f t="shared" si="6"/>
        <v>4.2134954493118014E-2</v>
      </c>
      <c r="O17" s="18">
        <f t="shared" si="7"/>
        <v>4.1915400657908081E-2</v>
      </c>
      <c r="P17" s="37">
        <f t="shared" si="8"/>
        <v>7.1306535814868358E-2</v>
      </c>
      <c r="Q17" s="37">
        <f t="shared" si="9"/>
        <v>7.2858141266914894E-2</v>
      </c>
      <c r="R17" s="37">
        <f t="shared" si="10"/>
        <v>6.9158895724395777E-2</v>
      </c>
      <c r="S17" s="19">
        <f t="shared" si="11"/>
        <v>6.5228884333962775E-2</v>
      </c>
      <c r="T17" s="37">
        <f t="shared" si="12"/>
        <v>6.6978971805357626E-2</v>
      </c>
      <c r="U17" s="19">
        <f t="shared" si="13"/>
        <v>5.8389395058683388E-2</v>
      </c>
      <c r="W17" s="103">
        <f t="shared" si="3"/>
        <v>-0.16132465281800912</v>
      </c>
      <c r="X17" s="104">
        <f t="shared" si="4"/>
        <v>-0.85895767466742379</v>
      </c>
    </row>
    <row r="18" spans="1:24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12">
        <v>18972825</v>
      </c>
      <c r="J18" s="10">
        <v>13858200</v>
      </c>
      <c r="K18" s="162">
        <v>13945821</v>
      </c>
      <c r="M18" s="96">
        <f t="shared" si="5"/>
        <v>0.14716206852354555</v>
      </c>
      <c r="N18" s="18">
        <f t="shared" si="6"/>
        <v>0.15588571691004238</v>
      </c>
      <c r="O18" s="18">
        <f t="shared" si="7"/>
        <v>0.18481278381548627</v>
      </c>
      <c r="P18" s="37">
        <f t="shared" si="8"/>
        <v>0.19387105674452929</v>
      </c>
      <c r="Q18" s="37">
        <f t="shared" si="9"/>
        <v>0.20165715440751281</v>
      </c>
      <c r="R18" s="37">
        <f t="shared" si="10"/>
        <v>0.20482838829634628</v>
      </c>
      <c r="S18" s="19">
        <f t="shared" si="11"/>
        <v>0.20020240752448057</v>
      </c>
      <c r="T18" s="37">
        <f t="shared" si="12"/>
        <v>0.20102434190065496</v>
      </c>
      <c r="U18" s="19">
        <f t="shared" si="13"/>
        <v>0.21027494744642028</v>
      </c>
      <c r="W18" s="103">
        <f t="shared" si="3"/>
        <v>6.322682599471793E-3</v>
      </c>
      <c r="X18" s="104">
        <f t="shared" si="4"/>
        <v>0.92506055457653169</v>
      </c>
    </row>
    <row r="19" spans="1:24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34535658</v>
      </c>
      <c r="I19" s="12">
        <v>32720898</v>
      </c>
      <c r="J19" s="10">
        <v>23287404</v>
      </c>
      <c r="K19" s="162">
        <v>22633366</v>
      </c>
      <c r="M19" s="96">
        <f t="shared" si="5"/>
        <v>0.45083882687373805</v>
      </c>
      <c r="N19" s="18">
        <f t="shared" si="6"/>
        <v>0.41152754308952011</v>
      </c>
      <c r="O19" s="18">
        <f t="shared" si="7"/>
        <v>0.37432112521898186</v>
      </c>
      <c r="P19" s="37">
        <f t="shared" si="8"/>
        <v>0.35884756327888662</v>
      </c>
      <c r="Q19" s="37">
        <f t="shared" si="9"/>
        <v>0.34479390972547513</v>
      </c>
      <c r="R19" s="37">
        <f t="shared" si="10"/>
        <v>0.34507758822069945</v>
      </c>
      <c r="S19" s="19">
        <f t="shared" si="11"/>
        <v>0.34527291301969848</v>
      </c>
      <c r="T19" s="37">
        <f t="shared" si="12"/>
        <v>0.33780253306162994</v>
      </c>
      <c r="U19" s="19">
        <f t="shared" si="13"/>
        <v>0.34126566275198827</v>
      </c>
      <c r="W19" s="103">
        <f t="shared" si="3"/>
        <v>-2.8085483465653791E-2</v>
      </c>
      <c r="X19" s="104">
        <f t="shared" si="4"/>
        <v>0.34631296903583353</v>
      </c>
    </row>
    <row r="20" spans="1:24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12">
        <v>136220</v>
      </c>
      <c r="J20" s="10">
        <v>108065</v>
      </c>
      <c r="K20" s="162">
        <v>119182</v>
      </c>
      <c r="M20" s="96">
        <f t="shared" si="5"/>
        <v>1.095184702768292E-3</v>
      </c>
      <c r="N20" s="18">
        <f t="shared" si="6"/>
        <v>1.2057042795184279E-3</v>
      </c>
      <c r="O20" s="18">
        <f t="shared" si="7"/>
        <v>1.1407515220418539E-3</v>
      </c>
      <c r="P20" s="37">
        <f t="shared" si="8"/>
        <v>1.1364157144529345E-3</v>
      </c>
      <c r="Q20" s="37">
        <f t="shared" si="9"/>
        <v>1.0131325799368947E-3</v>
      </c>
      <c r="R20" s="37">
        <f t="shared" si="10"/>
        <v>1.1440750267815974E-3</v>
      </c>
      <c r="S20" s="19">
        <f t="shared" si="11"/>
        <v>1.4374017550356757E-3</v>
      </c>
      <c r="T20" s="37">
        <f t="shared" si="12"/>
        <v>1.5675697787226536E-3</v>
      </c>
      <c r="U20" s="19">
        <f t="shared" si="13"/>
        <v>1.7970249859480673E-3</v>
      </c>
      <c r="W20" s="105">
        <f t="shared" si="3"/>
        <v>0.10287327071669829</v>
      </c>
      <c r="X20" s="106">
        <f t="shared" si="4"/>
        <v>2.2945520722541364E-2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99111299</v>
      </c>
      <c r="D21" s="36">
        <f t="shared" si="14"/>
        <v>102528037</v>
      </c>
      <c r="E21" s="36">
        <f t="shared" si="14"/>
        <v>96652690</v>
      </c>
      <c r="F21" s="36">
        <f t="shared" si="14"/>
        <v>98257557</v>
      </c>
      <c r="G21" s="36">
        <f t="shared" si="14"/>
        <v>108015903</v>
      </c>
      <c r="H21" s="36">
        <f t="shared" si="14"/>
        <v>109024423</v>
      </c>
      <c r="I21" s="15">
        <f t="shared" ref="I21:K21" si="15">I22+I23</f>
        <v>100921932</v>
      </c>
      <c r="J21" s="13">
        <f t="shared" si="15"/>
        <v>76166286</v>
      </c>
      <c r="K21" s="161">
        <f t="shared" si="15"/>
        <v>73665051</v>
      </c>
      <c r="M21" s="20">
        <f t="shared" ref="M21:U21" si="16">C21/C24</f>
        <v>0.54067355389517568</v>
      </c>
      <c r="N21" s="21">
        <f t="shared" si="16"/>
        <v>0.54773217788782036</v>
      </c>
      <c r="O21" s="21">
        <f t="shared" si="16"/>
        <v>0.52895194971132997</v>
      </c>
      <c r="P21" s="261">
        <f t="shared" si="16"/>
        <v>0.51961788742905624</v>
      </c>
      <c r="Q21" s="261">
        <f t="shared" si="16"/>
        <v>0.53327128845471461</v>
      </c>
      <c r="R21" s="261">
        <f t="shared" si="16"/>
        <v>0.52138533838592072</v>
      </c>
      <c r="S21" s="22">
        <f t="shared" si="16"/>
        <v>0.51572311141591043</v>
      </c>
      <c r="T21" s="27">
        <f t="shared" si="16"/>
        <v>0.52490749992457142</v>
      </c>
      <c r="U21" s="22">
        <f t="shared" si="16"/>
        <v>0.52622821698680655</v>
      </c>
      <c r="W21" s="64">
        <f t="shared" si="3"/>
        <v>-3.2839135677430825E-2</v>
      </c>
      <c r="X21" s="101">
        <f t="shared" si="4"/>
        <v>0.13207170622351327</v>
      </c>
    </row>
    <row r="22" spans="1:24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12">
        <v>9115185</v>
      </c>
      <c r="J22" s="10">
        <v>6570345</v>
      </c>
      <c r="K22" s="162">
        <v>7545658</v>
      </c>
      <c r="M22" s="96">
        <f t="shared" ref="M22:U22" si="17">C22/C21</f>
        <v>2.7096920604380334E-2</v>
      </c>
      <c r="N22" s="37">
        <f t="shared" si="17"/>
        <v>2.8803253104319162E-2</v>
      </c>
      <c r="O22" s="37">
        <f t="shared" si="17"/>
        <v>4.627851537292961E-2</v>
      </c>
      <c r="P22" s="37">
        <f t="shared" si="17"/>
        <v>8.1901038919581517E-2</v>
      </c>
      <c r="Q22" s="37">
        <f t="shared" si="17"/>
        <v>7.5520287045140008E-2</v>
      </c>
      <c r="R22" s="37">
        <f t="shared" si="17"/>
        <v>8.4027814575088372E-2</v>
      </c>
      <c r="S22" s="19">
        <f t="shared" si="17"/>
        <v>9.0319168681788617E-2</v>
      </c>
      <c r="T22" s="37">
        <f t="shared" si="17"/>
        <v>8.6263166356831414E-2</v>
      </c>
      <c r="U22" s="19">
        <f t="shared" si="17"/>
        <v>0.10243199315778659</v>
      </c>
      <c r="W22" s="107">
        <f t="shared" si="3"/>
        <v>0.14844167239315439</v>
      </c>
      <c r="X22" s="108">
        <f t="shared" si="4"/>
        <v>1.6168826800955174</v>
      </c>
    </row>
    <row r="23" spans="1:24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99863339</v>
      </c>
      <c r="I23" s="43">
        <v>91806747</v>
      </c>
      <c r="J23" s="10">
        <v>69595941</v>
      </c>
      <c r="K23" s="162">
        <v>66119393</v>
      </c>
      <c r="M23" s="96">
        <f t="shared" ref="M23:U23" si="18">C23/C21</f>
        <v>0.97290307939561971</v>
      </c>
      <c r="N23" s="37">
        <f t="shared" si="18"/>
        <v>0.97119674689568081</v>
      </c>
      <c r="O23" s="37">
        <f t="shared" si="18"/>
        <v>0.9537214846270704</v>
      </c>
      <c r="P23" s="37">
        <f t="shared" si="18"/>
        <v>0.91809896108041844</v>
      </c>
      <c r="Q23" s="37">
        <f t="shared" si="18"/>
        <v>0.92447971295485998</v>
      </c>
      <c r="R23" s="37">
        <f t="shared" si="18"/>
        <v>0.91597218542491166</v>
      </c>
      <c r="S23" s="94">
        <f t="shared" si="18"/>
        <v>0.90968083131821142</v>
      </c>
      <c r="T23" s="179">
        <f t="shared" si="18"/>
        <v>0.9137368336431686</v>
      </c>
      <c r="U23" s="94">
        <f t="shared" si="18"/>
        <v>0.89756800684221338</v>
      </c>
      <c r="W23" s="109">
        <f t="shared" si="3"/>
        <v>-4.9953315524536121E-2</v>
      </c>
      <c r="X23" s="106">
        <f t="shared" si="4"/>
        <v>-1.6168826800955216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9">C7+C21</f>
        <v>183310795</v>
      </c>
      <c r="D24" s="84">
        <f t="shared" si="19"/>
        <v>187186441</v>
      </c>
      <c r="E24" s="84">
        <f t="shared" si="19"/>
        <v>182724896</v>
      </c>
      <c r="F24" s="84">
        <f t="shared" si="19"/>
        <v>189095794</v>
      </c>
      <c r="G24" s="84">
        <f t="shared" si="19"/>
        <v>202553382</v>
      </c>
      <c r="H24" s="84">
        <f t="shared" si="19"/>
        <v>209105272</v>
      </c>
      <c r="I24" s="168">
        <f t="shared" ref="I24:K24" si="20">I7+I21</f>
        <v>195690148</v>
      </c>
      <c r="J24" s="171">
        <f t="shared" si="20"/>
        <v>145104206</v>
      </c>
      <c r="K24" s="170">
        <f t="shared" si="20"/>
        <v>139986889</v>
      </c>
      <c r="M24" s="89">
        <f t="shared" ref="M24:R24" si="21">M7+M21</f>
        <v>1</v>
      </c>
      <c r="N24" s="85">
        <f t="shared" si="21"/>
        <v>1</v>
      </c>
      <c r="O24" s="85">
        <f t="shared" si="21"/>
        <v>1</v>
      </c>
      <c r="P24" s="85">
        <f t="shared" si="21"/>
        <v>1</v>
      </c>
      <c r="Q24" s="85">
        <f t="shared" si="21"/>
        <v>1</v>
      </c>
      <c r="R24" s="85">
        <f t="shared" si="21"/>
        <v>1</v>
      </c>
      <c r="S24" s="175">
        <f t="shared" ref="S24:U24" si="22">S7+S21</f>
        <v>1</v>
      </c>
      <c r="T24" s="182">
        <f t="shared" si="22"/>
        <v>1</v>
      </c>
      <c r="U24" s="85">
        <f t="shared" si="22"/>
        <v>1</v>
      </c>
      <c r="W24" s="93">
        <f t="shared" si="3"/>
        <v>-3.5266496685836937E-2</v>
      </c>
      <c r="X24" s="86">
        <f t="shared" si="4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(JAN-SET)</v>
      </c>
    </row>
    <row r="28" spans="1:24" ht="15" customHeight="1" thickBot="1" x14ac:dyDescent="0.3"/>
    <row r="29" spans="1:24" ht="24" customHeight="1" x14ac:dyDescent="0.25">
      <c r="A29" s="470" t="s">
        <v>36</v>
      </c>
      <c r="B29" s="485"/>
      <c r="C29" s="472">
        <v>2016</v>
      </c>
      <c r="D29" s="461">
        <v>2017</v>
      </c>
      <c r="E29" s="461">
        <v>2018</v>
      </c>
      <c r="F29" s="476">
        <v>2019</v>
      </c>
      <c r="G29" s="476">
        <v>2020</v>
      </c>
      <c r="H29" s="461">
        <v>2021</v>
      </c>
      <c r="I29" s="481">
        <v>2022</v>
      </c>
      <c r="J29" s="467" t="str">
        <f>J5</f>
        <v>janeiro - setembro</v>
      </c>
      <c r="K29" s="468"/>
      <c r="M29" s="474">
        <v>2016</v>
      </c>
      <c r="N29" s="461">
        <v>2017</v>
      </c>
      <c r="O29" s="461">
        <v>2018</v>
      </c>
      <c r="P29" s="461">
        <v>2019</v>
      </c>
      <c r="Q29" s="461">
        <v>2020</v>
      </c>
      <c r="R29" s="461">
        <v>2021</v>
      </c>
      <c r="S29" s="481">
        <v>2022</v>
      </c>
      <c r="T29" s="467" t="str">
        <f>J5</f>
        <v>janeiro - setembro</v>
      </c>
      <c r="U29" s="468"/>
      <c r="W29" s="465" t="s">
        <v>88</v>
      </c>
      <c r="X29" s="466"/>
    </row>
    <row r="30" spans="1:24" ht="20.25" customHeight="1" thickBot="1" x14ac:dyDescent="0.3">
      <c r="A30" s="486"/>
      <c r="B30" s="487"/>
      <c r="C30" s="488"/>
      <c r="D30" s="469"/>
      <c r="E30" s="469"/>
      <c r="F30" s="484"/>
      <c r="G30" s="484"/>
      <c r="H30" s="462"/>
      <c r="I30" s="482"/>
      <c r="J30" s="167">
        <v>2022</v>
      </c>
      <c r="K30" s="169">
        <v>2023</v>
      </c>
      <c r="M30" s="480"/>
      <c r="N30" s="469"/>
      <c r="O30" s="469"/>
      <c r="P30" s="469"/>
      <c r="Q30" s="469"/>
      <c r="R30" s="469"/>
      <c r="S30" s="483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3">SUM(C32:C44)</f>
        <v>270476629</v>
      </c>
      <c r="D31" s="9">
        <f t="shared" si="23"/>
        <v>289277021</v>
      </c>
      <c r="E31" s="9">
        <f t="shared" si="23"/>
        <v>309420015</v>
      </c>
      <c r="F31" s="9">
        <f t="shared" si="23"/>
        <v>332265767</v>
      </c>
      <c r="G31" s="9">
        <f t="shared" si="23"/>
        <v>352509064</v>
      </c>
      <c r="H31" s="9">
        <f t="shared" si="23"/>
        <v>392280229</v>
      </c>
      <c r="I31" s="421">
        <f t="shared" si="23"/>
        <v>392487406</v>
      </c>
      <c r="J31" s="181">
        <f t="shared" ref="J31:K31" si="24">SUM(J32:J44)</f>
        <v>277092574</v>
      </c>
      <c r="K31" s="180">
        <f t="shared" si="24"/>
        <v>279240385</v>
      </c>
      <c r="M31" s="64">
        <f>C31/C48</f>
        <v>0.70079004231888764</v>
      </c>
      <c r="N31" s="16">
        <f>D31/D48</f>
        <v>0.7026480236771504</v>
      </c>
      <c r="O31" s="16">
        <f>E31/E48</f>
        <v>0.70460612492200081</v>
      </c>
      <c r="P31" s="16">
        <f>F31/F48</f>
        <v>0.71688663372773664</v>
      </c>
      <c r="Q31" s="16">
        <f>G31/G48</f>
        <v>0.70947542866484981</v>
      </c>
      <c r="R31" s="16">
        <f t="shared" ref="R31" si="25">H31/H48</f>
        <v>0.72896860507726113</v>
      </c>
      <c r="S31" s="17">
        <f>I31/I48</f>
        <v>0.73254400207796089</v>
      </c>
      <c r="T31" s="7">
        <f>J31/J48</f>
        <v>0.71965428284195077</v>
      </c>
      <c r="U31" s="17">
        <f>K31/K48</f>
        <v>0.71914187620287384</v>
      </c>
      <c r="W31" s="102">
        <f>(K31-J31)/J31</f>
        <v>7.751239843764272E-3</v>
      </c>
      <c r="X31" s="101">
        <f>(U31-T31)*100</f>
        <v>-5.124066390769233E-2</v>
      </c>
    </row>
    <row r="32" spans="1:24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12">
        <v>56590766</v>
      </c>
      <c r="J32" s="10">
        <v>44061344</v>
      </c>
      <c r="K32" s="162">
        <v>43129433</v>
      </c>
      <c r="M32" s="96">
        <f>C32/$C$31</f>
        <v>0.15995255176002657</v>
      </c>
      <c r="N32" s="18">
        <f>D32/$D$31</f>
        <v>0.1566763403581925</v>
      </c>
      <c r="O32" s="18">
        <f>E32/$E$31</f>
        <v>0.15598980563684609</v>
      </c>
      <c r="P32" s="37">
        <f>F32/$F$31</f>
        <v>0.15258973097881612</v>
      </c>
      <c r="Q32" s="37">
        <f>G32/$G$31</f>
        <v>0.15299297949399679</v>
      </c>
      <c r="R32" s="37">
        <f>H32/$H$31</f>
        <v>0.14362421512708967</v>
      </c>
      <c r="S32" s="19">
        <f>I32/$I$31</f>
        <v>0.14418492194880769</v>
      </c>
      <c r="T32" s="37">
        <f>J32/$J$31</f>
        <v>0.15901308131050818</v>
      </c>
      <c r="U32" s="19">
        <f>K32/$K$31</f>
        <v>0.15445270568581976</v>
      </c>
      <c r="W32" s="103">
        <f t="shared" ref="W32:W48" si="26">(K32-J32)/J32</f>
        <v>-2.115030807957197E-2</v>
      </c>
      <c r="X32" s="104">
        <f t="shared" ref="X32:X48" si="27">(U32-T32)*100</f>
        <v>-0.45603756246884175</v>
      </c>
    </row>
    <row r="33" spans="1:24" ht="20.100000000000001" customHeight="1" x14ac:dyDescent="0.25">
      <c r="A33" s="24"/>
      <c r="B33" t="s">
        <v>18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12">
        <v>1024898</v>
      </c>
      <c r="J33" s="10">
        <v>674263</v>
      </c>
      <c r="K33" s="162">
        <v>753765</v>
      </c>
      <c r="M33" s="96">
        <f t="shared" ref="M33:M44" si="28">C33/$C$31</f>
        <v>1.976969329945324E-3</v>
      </c>
      <c r="N33" s="18">
        <f t="shared" ref="N33:N44" si="29">D33/$D$31</f>
        <v>2.5142958036753287E-3</v>
      </c>
      <c r="O33" s="18">
        <f t="shared" ref="O33:O44" si="30">E33/$E$31</f>
        <v>2.0292158540552072E-3</v>
      </c>
      <c r="P33" s="37">
        <f t="shared" ref="P33:P44" si="31">F33/$F$31</f>
        <v>1.9889138925347069E-3</v>
      </c>
      <c r="Q33" s="37">
        <f t="shared" ref="Q33:Q44" si="32">G33/$G$31</f>
        <v>2.0783352112614048E-3</v>
      </c>
      <c r="R33" s="37">
        <f t="shared" ref="R33:R44" si="33">H33/$H$31</f>
        <v>2.4612175904485871E-3</v>
      </c>
      <c r="S33" s="19">
        <f t="shared" ref="S33:S44" si="34">I33/$I$31</f>
        <v>2.6112888829864771E-3</v>
      </c>
      <c r="T33" s="37">
        <f t="shared" ref="T33:T44" si="35">J33/$J$31</f>
        <v>2.4333492242920953E-3</v>
      </c>
      <c r="U33" s="19">
        <f t="shared" ref="U33:U44" si="36">K33/$K$31</f>
        <v>2.6993409280681229E-3</v>
      </c>
      <c r="W33" s="103">
        <f t="shared" si="26"/>
        <v>0.11790948042529399</v>
      </c>
      <c r="X33" s="104">
        <f t="shared" si="27"/>
        <v>2.659917037760276E-2</v>
      </c>
    </row>
    <row r="34" spans="1:24" ht="20.100000000000001" customHeight="1" x14ac:dyDescent="0.25">
      <c r="A34" s="24"/>
      <c r="B34" t="s">
        <v>15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2">
        <v>71325866</v>
      </c>
      <c r="J34" s="10">
        <v>48171775</v>
      </c>
      <c r="K34" s="162">
        <v>50058507</v>
      </c>
      <c r="M34" s="96">
        <f t="shared" si="28"/>
        <v>0.14117867832492101</v>
      </c>
      <c r="N34" s="18">
        <f t="shared" si="29"/>
        <v>0.15205854529316382</v>
      </c>
      <c r="O34" s="18">
        <f t="shared" si="30"/>
        <v>0.15243702964722564</v>
      </c>
      <c r="P34" s="37">
        <f t="shared" si="31"/>
        <v>0.14828059009762506</v>
      </c>
      <c r="Q34" s="37">
        <f t="shared" si="32"/>
        <v>0.16357498540803478</v>
      </c>
      <c r="R34" s="37">
        <f t="shared" si="33"/>
        <v>0.17584928808634911</v>
      </c>
      <c r="S34" s="19">
        <f t="shared" si="34"/>
        <v>0.18172778262342512</v>
      </c>
      <c r="T34" s="37">
        <f t="shared" si="35"/>
        <v>0.17384722479065787</v>
      </c>
      <c r="U34" s="19">
        <f t="shared" si="36"/>
        <v>0.17926671673941433</v>
      </c>
      <c r="W34" s="103">
        <f t="shared" si="26"/>
        <v>3.9166752730203529E-2</v>
      </c>
      <c r="X34" s="104">
        <f t="shared" si="27"/>
        <v>0.54194919487564608</v>
      </c>
    </row>
    <row r="35" spans="1:24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12"/>
      <c r="J35" s="10"/>
      <c r="K35" s="162"/>
      <c r="M35" s="96">
        <f t="shared" si="28"/>
        <v>4.6612530060776526E-4</v>
      </c>
      <c r="N35" s="18">
        <f t="shared" si="29"/>
        <v>3.1710780096840115E-4</v>
      </c>
      <c r="O35" s="18">
        <f t="shared" si="30"/>
        <v>8.0541331497253009E-4</v>
      </c>
      <c r="P35" s="37">
        <f t="shared" si="31"/>
        <v>1.0308043560804145E-3</v>
      </c>
      <c r="Q35" s="37">
        <f t="shared" si="32"/>
        <v>3.0786158735481478E-4</v>
      </c>
      <c r="R35" s="37">
        <f t="shared" si="33"/>
        <v>0</v>
      </c>
      <c r="S35" s="19">
        <f t="shared" si="34"/>
        <v>0</v>
      </c>
      <c r="T35" s="37">
        <f t="shared" si="35"/>
        <v>0</v>
      </c>
      <c r="U35" s="19">
        <f t="shared" si="36"/>
        <v>0</v>
      </c>
      <c r="W35" s="103"/>
      <c r="X35" s="104">
        <f t="shared" si="27"/>
        <v>0</v>
      </c>
    </row>
    <row r="36" spans="1:24" ht="20.100000000000001" customHeight="1" x14ac:dyDescent="0.25">
      <c r="A36" s="24"/>
      <c r="B36" t="s">
        <v>16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2">
        <v>41138</v>
      </c>
      <c r="J36" s="10">
        <v>27518</v>
      </c>
      <c r="K36" s="162">
        <v>31171</v>
      </c>
      <c r="M36" s="96">
        <f t="shared" si="28"/>
        <v>1.5427210903312463E-4</v>
      </c>
      <c r="N36" s="18">
        <f t="shared" si="29"/>
        <v>1.7792979138844215E-4</v>
      </c>
      <c r="O36" s="18">
        <f t="shared" si="30"/>
        <v>1.5017128093669055E-4</v>
      </c>
      <c r="P36" s="37">
        <f t="shared" si="31"/>
        <v>1.2456594723464243E-4</v>
      </c>
      <c r="Q36" s="37">
        <f t="shared" si="32"/>
        <v>1.1195173126101517E-4</v>
      </c>
      <c r="R36" s="37">
        <f t="shared" si="33"/>
        <v>1.1494588986792908E-4</v>
      </c>
      <c r="S36" s="19">
        <f t="shared" si="34"/>
        <v>1.048135541959275E-4</v>
      </c>
      <c r="T36" s="37">
        <f t="shared" si="35"/>
        <v>9.9309770748313162E-5</v>
      </c>
      <c r="U36" s="19">
        <f t="shared" si="36"/>
        <v>1.1162783635325528E-4</v>
      </c>
      <c r="W36" s="103">
        <f t="shared" si="26"/>
        <v>0.13274947307217094</v>
      </c>
      <c r="X36" s="104">
        <f t="shared" si="27"/>
        <v>1.231806560494212E-3</v>
      </c>
    </row>
    <row r="37" spans="1:24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2">
        <v>1506365</v>
      </c>
      <c r="J37" s="10">
        <v>1038290</v>
      </c>
      <c r="K37" s="162">
        <v>1402973</v>
      </c>
      <c r="M37" s="96">
        <f t="shared" si="28"/>
        <v>8.3787645844994613E-3</v>
      </c>
      <c r="N37" s="18">
        <f t="shared" si="29"/>
        <v>6.4800480643777093E-3</v>
      </c>
      <c r="O37" s="18">
        <f t="shared" si="30"/>
        <v>7.2641583964760652E-3</v>
      </c>
      <c r="P37" s="37">
        <f t="shared" si="31"/>
        <v>6.3914649383666417E-3</v>
      </c>
      <c r="Q37" s="37">
        <f t="shared" si="32"/>
        <v>4.6395572966033008E-3</v>
      </c>
      <c r="R37" s="37">
        <f t="shared" si="33"/>
        <v>3.9361249582629361E-3</v>
      </c>
      <c r="S37" s="19">
        <f t="shared" si="34"/>
        <v>3.8379957597926085E-3</v>
      </c>
      <c r="T37" s="37">
        <f t="shared" si="35"/>
        <v>3.7470870655667591E-3</v>
      </c>
      <c r="U37" s="19">
        <f t="shared" si="36"/>
        <v>5.024248193899317E-3</v>
      </c>
      <c r="W37" s="103">
        <f t="shared" si="26"/>
        <v>0.35123424091535121</v>
      </c>
      <c r="X37" s="104">
        <f t="shared" si="27"/>
        <v>0.12771611283325579</v>
      </c>
    </row>
    <row r="38" spans="1:24" ht="20.100000000000001" customHeight="1" x14ac:dyDescent="0.25">
      <c r="A38" s="24"/>
      <c r="B38" t="s">
        <v>17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12">
        <v>16407855</v>
      </c>
      <c r="J38" s="10">
        <v>11413850</v>
      </c>
      <c r="K38" s="162">
        <v>10779958</v>
      </c>
      <c r="M38" s="96">
        <f t="shared" si="28"/>
        <v>4.1283193454766103E-2</v>
      </c>
      <c r="N38" s="18">
        <f t="shared" si="29"/>
        <v>4.6442710705320765E-2</v>
      </c>
      <c r="O38" s="18">
        <f t="shared" si="30"/>
        <v>4.6039038554115515E-2</v>
      </c>
      <c r="P38" s="37">
        <f t="shared" si="31"/>
        <v>4.440543825268644E-2</v>
      </c>
      <c r="Q38" s="37">
        <f t="shared" si="32"/>
        <v>4.2662721432887754E-2</v>
      </c>
      <c r="R38" s="37">
        <f t="shared" si="33"/>
        <v>4.1092713341920682E-2</v>
      </c>
      <c r="S38" s="19">
        <f t="shared" si="34"/>
        <v>4.1804793604001654E-2</v>
      </c>
      <c r="T38" s="37">
        <f t="shared" si="35"/>
        <v>4.1191468379084023E-2</v>
      </c>
      <c r="U38" s="19">
        <f t="shared" si="36"/>
        <v>3.8604580780820796E-2</v>
      </c>
      <c r="W38" s="103">
        <f t="shared" si="26"/>
        <v>-5.553708871239766E-2</v>
      </c>
      <c r="X38" s="104">
        <f t="shared" si="27"/>
        <v>-0.25868875982632267</v>
      </c>
    </row>
    <row r="39" spans="1:24" ht="20.100000000000001" customHeight="1" x14ac:dyDescent="0.25">
      <c r="A39" s="24"/>
      <c r="B39" t="s">
        <v>86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12">
        <v>2494874</v>
      </c>
      <c r="J39" s="10">
        <v>1726767</v>
      </c>
      <c r="K39" s="162">
        <v>2151683</v>
      </c>
      <c r="M39" s="96">
        <f t="shared" si="28"/>
        <v>3.4302039456429339E-3</v>
      </c>
      <c r="N39" s="18">
        <f t="shared" si="29"/>
        <v>3.3048356094623915E-3</v>
      </c>
      <c r="O39" s="18">
        <f t="shared" si="30"/>
        <v>3.1807089143861622E-3</v>
      </c>
      <c r="P39" s="37">
        <f t="shared" si="31"/>
        <v>3.5224543610597116E-3</v>
      </c>
      <c r="Q39" s="37">
        <f t="shared" si="32"/>
        <v>4.4357270767936907E-3</v>
      </c>
      <c r="R39" s="37">
        <f t="shared" si="33"/>
        <v>5.8178945337568873E-3</v>
      </c>
      <c r="S39" s="19">
        <f t="shared" si="34"/>
        <v>6.3565708398806561E-3</v>
      </c>
      <c r="T39" s="37">
        <f t="shared" si="35"/>
        <v>6.231733225734155E-3</v>
      </c>
      <c r="U39" s="19">
        <f t="shared" si="36"/>
        <v>7.7054864395778569E-3</v>
      </c>
      <c r="W39" s="103">
        <f t="shared" si="26"/>
        <v>0.24607604847671979</v>
      </c>
      <c r="X39" s="104">
        <f t="shared" si="27"/>
        <v>0.14737532138437018</v>
      </c>
    </row>
    <row r="40" spans="1:24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12">
        <v>15566531</v>
      </c>
      <c r="J40" s="10">
        <v>10630781</v>
      </c>
      <c r="K40" s="162">
        <v>10359950</v>
      </c>
      <c r="M40" s="96">
        <f t="shared" si="28"/>
        <v>3.2797122001990052E-2</v>
      </c>
      <c r="N40" s="18">
        <f t="shared" si="29"/>
        <v>4.1013022600229279E-2</v>
      </c>
      <c r="O40" s="18">
        <f t="shared" si="30"/>
        <v>4.8164095008527488E-2</v>
      </c>
      <c r="P40" s="37">
        <f t="shared" si="31"/>
        <v>4.5085342782243347E-2</v>
      </c>
      <c r="Q40" s="37">
        <f t="shared" si="32"/>
        <v>4.1798698259855244E-2</v>
      </c>
      <c r="R40" s="37">
        <f t="shared" si="33"/>
        <v>4.0522113593443425E-2</v>
      </c>
      <c r="S40" s="19">
        <f t="shared" si="34"/>
        <v>3.9661224187152642E-2</v>
      </c>
      <c r="T40" s="37">
        <f t="shared" si="35"/>
        <v>3.8365448941984279E-2</v>
      </c>
      <c r="U40" s="19">
        <f t="shared" si="36"/>
        <v>3.7100471695739858E-2</v>
      </c>
      <c r="W40" s="103">
        <f t="shared" si="26"/>
        <v>-2.5476115066240194E-2</v>
      </c>
      <c r="X40" s="104">
        <f t="shared" si="27"/>
        <v>-0.12649772462444211</v>
      </c>
    </row>
    <row r="41" spans="1:24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12">
        <v>16724958</v>
      </c>
      <c r="J41" s="10">
        <v>12076067</v>
      </c>
      <c r="K41" s="162">
        <v>11311141</v>
      </c>
      <c r="M41" s="96">
        <f t="shared" si="28"/>
        <v>3.2523959768812408E-2</v>
      </c>
      <c r="N41" s="18">
        <f t="shared" si="29"/>
        <v>3.2796974219393663E-2</v>
      </c>
      <c r="O41" s="18">
        <f t="shared" si="30"/>
        <v>3.3155140271064885E-2</v>
      </c>
      <c r="P41" s="37">
        <f t="shared" si="31"/>
        <v>4.6871641760193733E-2</v>
      </c>
      <c r="Q41" s="37">
        <f t="shared" si="32"/>
        <v>4.7653841320800763E-2</v>
      </c>
      <c r="R41" s="37">
        <f t="shared" si="33"/>
        <v>4.4553178335174269E-2</v>
      </c>
      <c r="S41" s="19">
        <f t="shared" si="34"/>
        <v>4.2612725260285166E-2</v>
      </c>
      <c r="T41" s="37">
        <f t="shared" si="35"/>
        <v>4.3581344767471109E-2</v>
      </c>
      <c r="U41" s="19">
        <f t="shared" si="36"/>
        <v>4.0506823538436244E-2</v>
      </c>
      <c r="W41" s="103">
        <f t="shared" si="26"/>
        <v>-6.3342311698005652E-2</v>
      </c>
      <c r="X41" s="104">
        <f t="shared" si="27"/>
        <v>-0.30745212290348645</v>
      </c>
    </row>
    <row r="42" spans="1:24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12">
        <v>66320749</v>
      </c>
      <c r="J42" s="10">
        <v>47500685</v>
      </c>
      <c r="K42" s="162">
        <v>49107215</v>
      </c>
      <c r="M42" s="96">
        <f t="shared" si="28"/>
        <v>0.12393656754720941</v>
      </c>
      <c r="N42" s="18">
        <f t="shared" si="29"/>
        <v>0.13039398660013166</v>
      </c>
      <c r="O42" s="18">
        <f t="shared" si="30"/>
        <v>0.15364670252504511</v>
      </c>
      <c r="P42" s="37">
        <f t="shared" si="31"/>
        <v>0.1591850207066321</v>
      </c>
      <c r="Q42" s="37">
        <f t="shared" si="32"/>
        <v>0.16406853016409245</v>
      </c>
      <c r="R42" s="37">
        <f t="shared" si="33"/>
        <v>0.16741949796302377</v>
      </c>
      <c r="S42" s="19">
        <f t="shared" si="34"/>
        <v>0.16897548299931947</v>
      </c>
      <c r="T42" s="37">
        <f t="shared" si="35"/>
        <v>0.17142532661304738</v>
      </c>
      <c r="U42" s="19">
        <f t="shared" si="36"/>
        <v>0.17586000320118453</v>
      </c>
      <c r="W42" s="103">
        <f t="shared" si="26"/>
        <v>3.3821196473271913E-2</v>
      </c>
      <c r="X42" s="104">
        <f t="shared" si="27"/>
        <v>0.44346765881371486</v>
      </c>
    </row>
    <row r="43" spans="1:24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146172265</v>
      </c>
      <c r="I43" s="12">
        <v>143492950</v>
      </c>
      <c r="J43" s="10">
        <v>98990936</v>
      </c>
      <c r="K43" s="162">
        <v>99166329</v>
      </c>
      <c r="M43" s="96">
        <f t="shared" si="28"/>
        <v>0.45196272022452633</v>
      </c>
      <c r="N43" s="18">
        <f t="shared" si="29"/>
        <v>0.42558008781485618</v>
      </c>
      <c r="O43" s="18">
        <f t="shared" si="30"/>
        <v>0.39509621250583937</v>
      </c>
      <c r="P43" s="37">
        <f t="shared" si="31"/>
        <v>0.38835878328687407</v>
      </c>
      <c r="Q43" s="37">
        <f t="shared" si="32"/>
        <v>0.37386048320164611</v>
      </c>
      <c r="R43" s="37">
        <f t="shared" si="33"/>
        <v>0.37262205483213379</v>
      </c>
      <c r="S43" s="19">
        <f t="shared" si="34"/>
        <v>0.36559886459133928</v>
      </c>
      <c r="T43" s="37">
        <f t="shared" si="35"/>
        <v>0.3572486067418032</v>
      </c>
      <c r="U43" s="19">
        <f t="shared" si="36"/>
        <v>0.35512889369494316</v>
      </c>
      <c r="W43" s="103">
        <f t="shared" si="26"/>
        <v>1.7718086835748275E-3</v>
      </c>
      <c r="X43" s="104">
        <f t="shared" si="27"/>
        <v>-0.21197130468600389</v>
      </c>
    </row>
    <row r="44" spans="1:24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12">
        <v>990456</v>
      </c>
      <c r="J44" s="10">
        <v>780298</v>
      </c>
      <c r="K44" s="162">
        <v>988260</v>
      </c>
      <c r="M44" s="96">
        <f t="shared" si="28"/>
        <v>1.9588716480195413E-3</v>
      </c>
      <c r="N44" s="18">
        <f t="shared" si="29"/>
        <v>2.244115338839859E-3</v>
      </c>
      <c r="O44" s="18">
        <f t="shared" si="30"/>
        <v>2.0423080905092711E-3</v>
      </c>
      <c r="P44" s="37">
        <f t="shared" si="31"/>
        <v>2.165248639652968E-3</v>
      </c>
      <c r="Q44" s="37">
        <f t="shared" si="32"/>
        <v>1.8143278154118612E-3</v>
      </c>
      <c r="R44" s="37">
        <f t="shared" si="33"/>
        <v>1.9867557485289426E-3</v>
      </c>
      <c r="S44" s="19">
        <f t="shared" si="34"/>
        <v>2.5235357488133008E-3</v>
      </c>
      <c r="T44" s="37">
        <f t="shared" si="35"/>
        <v>2.8160191691026697E-3</v>
      </c>
      <c r="U44" s="19">
        <f t="shared" si="36"/>
        <v>3.5391012657427757E-3</v>
      </c>
      <c r="W44" s="105">
        <f t="shared" si="26"/>
        <v>0.26651612589036494</v>
      </c>
      <c r="X44" s="106">
        <f t="shared" si="27"/>
        <v>7.2308209664010595E-2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7">C46+C47</f>
        <v>115482949</v>
      </c>
      <c r="D45" s="36">
        <f t="shared" si="37"/>
        <v>122418467</v>
      </c>
      <c r="E45" s="36">
        <f t="shared" si="37"/>
        <v>129718965</v>
      </c>
      <c r="F45" s="36">
        <f t="shared" si="37"/>
        <v>131218627</v>
      </c>
      <c r="G45" s="36">
        <f t="shared" si="37"/>
        <v>144349671</v>
      </c>
      <c r="H45" s="36">
        <f t="shared" si="37"/>
        <v>145850256</v>
      </c>
      <c r="I45" s="15">
        <f t="shared" si="37"/>
        <v>143299393</v>
      </c>
      <c r="J45" s="13">
        <f t="shared" ref="J45:K45" si="38">J46+J47</f>
        <v>107943103</v>
      </c>
      <c r="K45" s="161">
        <f t="shared" si="38"/>
        <v>109056270</v>
      </c>
      <c r="M45" s="20">
        <f>C45/C48</f>
        <v>0.29920995768111242</v>
      </c>
      <c r="N45" s="21">
        <f>D45/D48</f>
        <v>0.2973519763228496</v>
      </c>
      <c r="O45" s="21">
        <f>E45/E48</f>
        <v>0.29539387507799925</v>
      </c>
      <c r="P45" s="21">
        <f>F45/F48</f>
        <v>0.2831133662722633</v>
      </c>
      <c r="Q45" s="21">
        <f>G45/G48</f>
        <v>0.29052457133515019</v>
      </c>
      <c r="R45" s="21">
        <f t="shared" ref="R45" si="39">H45/H48</f>
        <v>0.27103139492273887</v>
      </c>
      <c r="S45" s="22">
        <f>I45/I48</f>
        <v>0.26745599792203911</v>
      </c>
      <c r="T45" s="27">
        <f>J45/J48</f>
        <v>0.28034571715804923</v>
      </c>
      <c r="U45" s="22">
        <f>K45/K48</f>
        <v>0.28085812379712621</v>
      </c>
      <c r="W45" s="64">
        <f t="shared" si="26"/>
        <v>1.0312534743419411E-2</v>
      </c>
      <c r="X45" s="101">
        <f t="shared" si="27"/>
        <v>5.1240663907697881E-2</v>
      </c>
    </row>
    <row r="46" spans="1:24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12">
        <v>10580088</v>
      </c>
      <c r="J46" s="10">
        <v>7662554</v>
      </c>
      <c r="K46" s="162">
        <v>9686590</v>
      </c>
      <c r="M46" s="96">
        <f t="shared" ref="M46:U46" si="40">C46/C45</f>
        <v>2.9523561958917414E-2</v>
      </c>
      <c r="N46" s="37">
        <f t="shared" si="40"/>
        <v>2.8553886400162157E-2</v>
      </c>
      <c r="O46" s="37">
        <f t="shared" si="40"/>
        <v>3.9538112256754437E-2</v>
      </c>
      <c r="P46" s="37">
        <f t="shared" si="40"/>
        <v>6.6863007185710005E-2</v>
      </c>
      <c r="Q46" s="37">
        <f t="shared" si="40"/>
        <v>5.7063545368246801E-2</v>
      </c>
      <c r="R46" s="37">
        <f t="shared" si="40"/>
        <v>6.4385330938328961E-2</v>
      </c>
      <c r="S46" s="19">
        <f t="shared" si="40"/>
        <v>7.3832050356277504E-2</v>
      </c>
      <c r="T46" s="37">
        <f t="shared" si="40"/>
        <v>7.0986971719721639E-2</v>
      </c>
      <c r="U46" s="19">
        <f t="shared" si="40"/>
        <v>8.8821944854706653E-2</v>
      </c>
      <c r="W46" s="107">
        <f t="shared" si="26"/>
        <v>0.26414639296506098</v>
      </c>
      <c r="X46" s="108">
        <f t="shared" si="27"/>
        <v>1.7834973134985013</v>
      </c>
    </row>
    <row r="47" spans="1:24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136459639</v>
      </c>
      <c r="I47" s="43">
        <v>132719305</v>
      </c>
      <c r="J47" s="10">
        <v>100280549</v>
      </c>
      <c r="K47" s="162">
        <v>99369680</v>
      </c>
      <c r="M47" s="96">
        <f t="shared" ref="M47:U47" si="41">C47/C45</f>
        <v>0.97047643804108263</v>
      </c>
      <c r="N47" s="37">
        <f t="shared" si="41"/>
        <v>0.97144611359983779</v>
      </c>
      <c r="O47" s="37">
        <f t="shared" si="41"/>
        <v>0.96046188774324559</v>
      </c>
      <c r="P47" s="37">
        <f t="shared" si="41"/>
        <v>0.93313699281428997</v>
      </c>
      <c r="Q47" s="37">
        <f t="shared" si="41"/>
        <v>0.94293645463175324</v>
      </c>
      <c r="R47" s="37">
        <f t="shared" si="41"/>
        <v>0.93561466906167101</v>
      </c>
      <c r="S47" s="94">
        <f t="shared" si="41"/>
        <v>0.92616794964372251</v>
      </c>
      <c r="T47" s="179">
        <f t="shared" si="41"/>
        <v>0.92901302828027832</v>
      </c>
      <c r="U47" s="94">
        <f t="shared" si="41"/>
        <v>0.91117805514529338</v>
      </c>
      <c r="W47" s="109">
        <f t="shared" si="26"/>
        <v>-9.0832071531638699E-3</v>
      </c>
      <c r="X47" s="106">
        <f t="shared" si="27"/>
        <v>-1.7834973134984944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42">C31+C45</f>
        <v>385959578</v>
      </c>
      <c r="D48" s="84">
        <f t="shared" si="42"/>
        <v>411695488</v>
      </c>
      <c r="E48" s="84">
        <f t="shared" si="42"/>
        <v>439138980</v>
      </c>
      <c r="F48" s="84">
        <f t="shared" si="42"/>
        <v>463484394</v>
      </c>
      <c r="G48" s="84">
        <f t="shared" si="42"/>
        <v>496858735</v>
      </c>
      <c r="H48" s="84">
        <f t="shared" si="42"/>
        <v>538130485</v>
      </c>
      <c r="I48" s="168">
        <f t="shared" ref="I48:K48" si="43">I31+I45</f>
        <v>535786799</v>
      </c>
      <c r="J48" s="171">
        <f t="shared" si="43"/>
        <v>385035677</v>
      </c>
      <c r="K48" s="170">
        <f t="shared" si="43"/>
        <v>388296655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R48" si="44">P31+P45</f>
        <v>1</v>
      </c>
      <c r="Q48" s="85">
        <f t="shared" si="44"/>
        <v>1</v>
      </c>
      <c r="R48" s="85">
        <f t="shared" si="44"/>
        <v>1</v>
      </c>
      <c r="S48" s="175">
        <f t="shared" ref="S48:U48" si="45">S31+S45</f>
        <v>1</v>
      </c>
      <c r="T48" s="182">
        <f t="shared" si="45"/>
        <v>1</v>
      </c>
      <c r="U48" s="85">
        <f t="shared" si="45"/>
        <v>1</v>
      </c>
      <c r="W48" s="93">
        <f t="shared" si="26"/>
        <v>8.4692878992613449E-3</v>
      </c>
      <c r="X48" s="86">
        <f t="shared" si="27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W27</f>
        <v>VARIAÇÃO (JAN-SET)</v>
      </c>
    </row>
    <row r="52" spans="1:13" ht="15" customHeight="1" thickBot="1" x14ac:dyDescent="0.3"/>
    <row r="53" spans="1:13" ht="24" customHeight="1" x14ac:dyDescent="0.25">
      <c r="A53" s="470" t="s">
        <v>36</v>
      </c>
      <c r="B53" s="485"/>
      <c r="C53" s="472">
        <v>2016</v>
      </c>
      <c r="D53" s="461">
        <v>2017</v>
      </c>
      <c r="E53" s="461">
        <v>2018</v>
      </c>
      <c r="F53" s="461">
        <v>2019</v>
      </c>
      <c r="G53" s="461">
        <v>2020</v>
      </c>
      <c r="H53" s="461">
        <v>2021</v>
      </c>
      <c r="I53" s="481">
        <v>2022</v>
      </c>
      <c r="J53" s="467" t="str">
        <f>J5</f>
        <v>janeiro - setembro</v>
      </c>
      <c r="K53" s="468"/>
      <c r="M53" s="478" t="s">
        <v>90</v>
      </c>
    </row>
    <row r="54" spans="1:13" ht="20.100000000000001" customHeight="1" thickBot="1" x14ac:dyDescent="0.3">
      <c r="A54" s="486"/>
      <c r="B54" s="487"/>
      <c r="C54" s="488">
        <v>2016</v>
      </c>
      <c r="D54" s="469">
        <v>2017</v>
      </c>
      <c r="E54" s="469">
        <v>2018</v>
      </c>
      <c r="F54" s="469"/>
      <c r="G54" s="469"/>
      <c r="H54" s="462"/>
      <c r="I54" s="482"/>
      <c r="J54" s="167">
        <v>2022</v>
      </c>
      <c r="K54" s="169">
        <v>2023</v>
      </c>
      <c r="M54" s="479"/>
    </row>
    <row r="55" spans="1:13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I55" si="46">D31/D7</f>
        <v>3.4169911944004991</v>
      </c>
      <c r="E55" s="112">
        <f t="shared" si="46"/>
        <v>3.594888865750693</v>
      </c>
      <c r="F55" s="112">
        <f t="shared" ref="F55:H55" si="47">F31/F7</f>
        <v>3.6577742806699343</v>
      </c>
      <c r="G55" s="112">
        <f t="shared" si="47"/>
        <v>3.728775801182513</v>
      </c>
      <c r="H55" s="112">
        <f t="shared" si="47"/>
        <v>3.9196333056686998</v>
      </c>
      <c r="I55" s="116">
        <f t="shared" si="46"/>
        <v>4.1415510660240775</v>
      </c>
      <c r="J55" s="183">
        <f t="shared" ref="J55:K55" si="48">J31/J7</f>
        <v>4.0194507464106835</v>
      </c>
      <c r="K55" s="184">
        <f t="shared" si="48"/>
        <v>4.2103836899091966</v>
      </c>
      <c r="M55" s="23">
        <f>(K55-J55)/J55</f>
        <v>4.7502247332925726E-2</v>
      </c>
    </row>
    <row r="56" spans="1:13" ht="20.100000000000001" customHeight="1" x14ac:dyDescent="0.25">
      <c r="A56" s="24"/>
      <c r="B56" t="s">
        <v>10</v>
      </c>
      <c r="C56" s="117">
        <f t="shared" ref="C56:I71" si="49">C32/C8</f>
        <v>3.1072184101681737</v>
      </c>
      <c r="D56" s="118">
        <f t="shared" si="49"/>
        <v>3.1804030646425181</v>
      </c>
      <c r="E56" s="118">
        <f t="shared" si="49"/>
        <v>3.2743204425841306</v>
      </c>
      <c r="F56" s="118">
        <f t="shared" ref="F56:H56" si="50">F32/F8</f>
        <v>3.2864474761518645</v>
      </c>
      <c r="G56" s="118">
        <f t="shared" si="50"/>
        <v>3.2671922631423351</v>
      </c>
      <c r="H56" s="118">
        <f t="shared" si="50"/>
        <v>3.3284059883369497</v>
      </c>
      <c r="I56" s="119">
        <f t="shared" si="49"/>
        <v>3.5141662326542784</v>
      </c>
      <c r="J56" s="117">
        <f t="shared" ref="J56:K56" si="51">J32/J8</f>
        <v>3.4923825422976766</v>
      </c>
      <c r="K56" s="185">
        <f t="shared" si="51"/>
        <v>3.7008265831474172</v>
      </c>
      <c r="M56" s="242">
        <f t="shared" ref="M56:M72" si="52">(K56-J56)/J56</f>
        <v>5.9685340401628206E-2</v>
      </c>
    </row>
    <row r="57" spans="1:13" ht="20.100000000000001" customHeight="1" x14ac:dyDescent="0.25">
      <c r="A57" s="24"/>
      <c r="B57" t="s">
        <v>18</v>
      </c>
      <c r="C57" s="117">
        <f t="shared" si="49"/>
        <v>3.0683299669482187</v>
      </c>
      <c r="D57" s="118">
        <f t="shared" si="49"/>
        <v>3.4523042163670796</v>
      </c>
      <c r="E57" s="118">
        <f t="shared" si="49"/>
        <v>4.9327896800144559</v>
      </c>
      <c r="F57" s="118">
        <f t="shared" ref="F57:H57" si="53">F33/F9</f>
        <v>5.4892722757062522</v>
      </c>
      <c r="G57" s="118">
        <f t="shared" si="53"/>
        <v>6.0537592649209637</v>
      </c>
      <c r="H57" s="118">
        <f t="shared" si="53"/>
        <v>6.8455806236617081</v>
      </c>
      <c r="I57" s="119">
        <f t="shared" si="49"/>
        <v>8.1720527847546141</v>
      </c>
      <c r="J57" s="117">
        <f t="shared" ref="J57:K57" si="54">J33/J9</f>
        <v>7.6300852108771178</v>
      </c>
      <c r="K57" s="185">
        <f t="shared" si="54"/>
        <v>8.1720459251710267</v>
      </c>
      <c r="M57" s="30">
        <f t="shared" si="52"/>
        <v>7.1029444536387779E-2</v>
      </c>
    </row>
    <row r="58" spans="1:13" ht="20.100000000000001" customHeight="1" x14ac:dyDescent="0.25">
      <c r="A58" s="24"/>
      <c r="B58" t="s">
        <v>15</v>
      </c>
      <c r="C58" s="117">
        <f t="shared" si="49"/>
        <v>4.6082630427651941</v>
      </c>
      <c r="D58" s="118">
        <f t="shared" si="49"/>
        <v>4.758014830125072</v>
      </c>
      <c r="E58" s="118">
        <f t="shared" si="49"/>
        <v>5.2158887373037963</v>
      </c>
      <c r="F58" s="118">
        <f t="shared" ref="F58:H58" si="55">F34/F10</f>
        <v>5.8826120227282956</v>
      </c>
      <c r="G58" s="118">
        <f t="shared" si="55"/>
        <v>5.924750748432853</v>
      </c>
      <c r="H58" s="118">
        <f t="shared" si="55"/>
        <v>6.1938970060852334</v>
      </c>
      <c r="I58" s="119">
        <f t="shared" si="49"/>
        <v>6.4560967668676321</v>
      </c>
      <c r="J58" s="117">
        <f t="shared" ref="J58:K58" si="56">J34/J10</f>
        <v>6.300696700319719</v>
      </c>
      <c r="K58" s="185">
        <f t="shared" si="56"/>
        <v>6.4753187404495582</v>
      </c>
      <c r="M58" s="30">
        <f t="shared" si="52"/>
        <v>2.7714719250170914E-2</v>
      </c>
    </row>
    <row r="59" spans="1:13" ht="20.100000000000001" customHeight="1" x14ac:dyDescent="0.25">
      <c r="A59" s="24"/>
      <c r="B59" t="s">
        <v>8</v>
      </c>
      <c r="C59" s="117">
        <f t="shared" si="49"/>
        <v>1.8313554028732042</v>
      </c>
      <c r="D59" s="118">
        <f t="shared" si="49"/>
        <v>2.1490453320838703</v>
      </c>
      <c r="E59" s="118">
        <f t="shared" si="49"/>
        <v>1.8330268616317045</v>
      </c>
      <c r="F59" s="118">
        <f t="shared" ref="F59:G59" si="57">F35/F11</f>
        <v>1.8614387112903401</v>
      </c>
      <c r="G59" s="118">
        <f t="shared" si="57"/>
        <v>2.0368236331900675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9"/>
        <v>3.4174447174447176</v>
      </c>
      <c r="D60" s="118">
        <f t="shared" si="49"/>
        <v>3.5232390991854334</v>
      </c>
      <c r="E60" s="118">
        <f t="shared" si="49"/>
        <v>3.3732123411978221</v>
      </c>
      <c r="F60" s="118">
        <f t="shared" ref="F60:H60" si="58">F36/F12</f>
        <v>4.1576092415871422</v>
      </c>
      <c r="G60" s="118">
        <f t="shared" si="58"/>
        <v>4.3125341492733034</v>
      </c>
      <c r="H60" s="118">
        <f t="shared" si="58"/>
        <v>4.0231084939329049</v>
      </c>
      <c r="I60" s="119">
        <f t="shared" si="49"/>
        <v>4.4964476992020987</v>
      </c>
      <c r="J60" s="117">
        <f t="shared" ref="J60:K60" si="59">J36/J12</f>
        <v>3.988694013625163</v>
      </c>
      <c r="K60" s="185">
        <f t="shared" si="59"/>
        <v>5.8220022413149044</v>
      </c>
      <c r="M60" s="30">
        <f t="shared" si="52"/>
        <v>0.45962618877939992</v>
      </c>
    </row>
    <row r="61" spans="1:13" ht="20.100000000000001" customHeight="1" x14ac:dyDescent="0.25">
      <c r="A61" s="24"/>
      <c r="B61" t="s">
        <v>13</v>
      </c>
      <c r="C61" s="117">
        <f t="shared" si="49"/>
        <v>2.1756047266454122</v>
      </c>
      <c r="D61" s="118">
        <f t="shared" si="49"/>
        <v>2.6124092046803837</v>
      </c>
      <c r="E61" s="118">
        <f t="shared" si="49"/>
        <v>2.3239647922346882</v>
      </c>
      <c r="F61" s="118">
        <f t="shared" ref="F61:H61" si="60">F37/F13</f>
        <v>2.6343167682601587</v>
      </c>
      <c r="G61" s="118">
        <f t="shared" si="60"/>
        <v>3.4169438408825004</v>
      </c>
      <c r="H61" s="118">
        <f t="shared" si="60"/>
        <v>4.4149541795931206</v>
      </c>
      <c r="I61" s="119">
        <f t="shared" si="49"/>
        <v>4.8279227334933701</v>
      </c>
      <c r="J61" s="117">
        <f t="shared" ref="J61:K61" si="61">J37/J13</f>
        <v>4.6269401651507795</v>
      </c>
      <c r="K61" s="185">
        <f t="shared" si="61"/>
        <v>4.6203470431515123</v>
      </c>
      <c r="M61" s="30">
        <f t="shared" si="52"/>
        <v>-1.4249421353933484E-3</v>
      </c>
    </row>
    <row r="62" spans="1:13" ht="20.100000000000001" customHeight="1" x14ac:dyDescent="0.25">
      <c r="A62" s="24"/>
      <c r="B62" t="s">
        <v>17</v>
      </c>
      <c r="C62" s="117">
        <f t="shared" si="49"/>
        <v>3.0944530831492969</v>
      </c>
      <c r="D62" s="118">
        <f t="shared" si="49"/>
        <v>3.0633340492995158</v>
      </c>
      <c r="E62" s="118">
        <f t="shared" si="49"/>
        <v>3.1628049484462837</v>
      </c>
      <c r="F62" s="118">
        <f t="shared" ref="F62:H62" si="62">F38/F14</f>
        <v>3.3549586599272225</v>
      </c>
      <c r="G62" s="118">
        <f t="shared" si="62"/>
        <v>3.5277086706265339</v>
      </c>
      <c r="H62" s="118">
        <f t="shared" si="62"/>
        <v>3.7201652026273089</v>
      </c>
      <c r="I62" s="119">
        <f t="shared" si="49"/>
        <v>3.8222487218485797</v>
      </c>
      <c r="J62" s="117">
        <f t="shared" ref="J62:K62" si="63">J38/J14</f>
        <v>3.7136495822658699</v>
      </c>
      <c r="K62" s="185">
        <f t="shared" si="63"/>
        <v>4.0521267922179316</v>
      </c>
      <c r="M62" s="30">
        <f t="shared" si="52"/>
        <v>9.1144089514644241E-2</v>
      </c>
    </row>
    <row r="63" spans="1:13" ht="20.100000000000001" customHeight="1" x14ac:dyDescent="0.25">
      <c r="A63" s="24"/>
      <c r="B63" t="s">
        <v>86</v>
      </c>
      <c r="C63" s="117">
        <f t="shared" si="49"/>
        <v>3.6242080016250129</v>
      </c>
      <c r="D63" s="118">
        <f t="shared" si="49"/>
        <v>3.8319918871902581</v>
      </c>
      <c r="E63" s="118">
        <f t="shared" si="49"/>
        <v>3.9938925411898385</v>
      </c>
      <c r="F63" s="118">
        <f t="shared" ref="F63:H63" si="64">F39/F15</f>
        <v>3.769083871133954</v>
      </c>
      <c r="G63" s="118">
        <f t="shared" si="64"/>
        <v>3.9081079730067483</v>
      </c>
      <c r="H63" s="118">
        <f t="shared" si="64"/>
        <v>3.7462922746351368</v>
      </c>
      <c r="I63" s="119">
        <f t="shared" si="49"/>
        <v>3.6058094764591622</v>
      </c>
      <c r="J63" s="117">
        <f t="shared" ref="J63:K63" si="65">J39/J15</f>
        <v>3.4928000582549017</v>
      </c>
      <c r="K63" s="185">
        <f t="shared" si="65"/>
        <v>3.5664515209377567</v>
      </c>
      <c r="M63" s="30">
        <f t="shared" si="52"/>
        <v>2.1086652958787838E-2</v>
      </c>
    </row>
    <row r="64" spans="1:13" ht="20.100000000000001" customHeight="1" x14ac:dyDescent="0.25">
      <c r="A64" s="24"/>
      <c r="B64" t="s">
        <v>9</v>
      </c>
      <c r="C64" s="117">
        <f t="shared" si="49"/>
        <v>2.9725197434027817</v>
      </c>
      <c r="D64" s="118">
        <f t="shared" si="49"/>
        <v>3.0922176967130417</v>
      </c>
      <c r="E64" s="118">
        <f t="shared" si="49"/>
        <v>3.3400513414949007</v>
      </c>
      <c r="F64" s="118">
        <f t="shared" ref="F64:H64" si="66">F40/F16</f>
        <v>3.3903876616029951</v>
      </c>
      <c r="G64" s="118">
        <f t="shared" si="66"/>
        <v>3.4035176225303028</v>
      </c>
      <c r="H64" s="118">
        <f t="shared" si="66"/>
        <v>3.5315880702886275</v>
      </c>
      <c r="I64" s="119">
        <f t="shared" si="49"/>
        <v>3.7294001155724814</v>
      </c>
      <c r="J64" s="117">
        <f t="shared" ref="J64:K64" si="67">J40/J16</f>
        <v>3.643868057107523</v>
      </c>
      <c r="K64" s="185">
        <f t="shared" si="67"/>
        <v>3.8349746190826446</v>
      </c>
      <c r="M64" s="30">
        <f t="shared" si="52"/>
        <v>5.2446070763281311E-2</v>
      </c>
    </row>
    <row r="65" spans="1:40" ht="20.100000000000001" customHeight="1" x14ac:dyDescent="0.25">
      <c r="A65" s="24"/>
      <c r="B65" t="s">
        <v>12</v>
      </c>
      <c r="C65" s="117">
        <f t="shared" si="49"/>
        <v>2.5870780949019956</v>
      </c>
      <c r="D65" s="118">
        <f t="shared" si="49"/>
        <v>2.6597150384712642</v>
      </c>
      <c r="E65" s="118">
        <f t="shared" si="49"/>
        <v>2.8435620972733431</v>
      </c>
      <c r="F65" s="118">
        <f t="shared" ref="F65:H65" si="68">F41/F17</f>
        <v>2.4043502291056851</v>
      </c>
      <c r="G65" s="118">
        <f t="shared" si="68"/>
        <v>2.4388556619832822</v>
      </c>
      <c r="H65" s="118">
        <f t="shared" si="68"/>
        <v>2.5250854549770492</v>
      </c>
      <c r="I65" s="119">
        <f t="shared" si="49"/>
        <v>2.7055924615291285</v>
      </c>
      <c r="J65" s="117">
        <f t="shared" ref="J65:K65" si="69">J41/J17</f>
        <v>2.6153442495989618</v>
      </c>
      <c r="K65" s="185">
        <f t="shared" si="69"/>
        <v>2.9208946074000925</v>
      </c>
      <c r="M65" s="30">
        <f t="shared" si="52"/>
        <v>0.1168298811324681</v>
      </c>
    </row>
    <row r="66" spans="1:40" ht="20.100000000000001" customHeight="1" x14ac:dyDescent="0.25">
      <c r="A66" s="24"/>
      <c r="B66" t="s">
        <v>11</v>
      </c>
      <c r="C66" s="117">
        <f t="shared" si="49"/>
        <v>2.7053523323271169</v>
      </c>
      <c r="D66" s="118">
        <f t="shared" si="49"/>
        <v>2.8582163449429099</v>
      </c>
      <c r="E66" s="118">
        <f t="shared" si="49"/>
        <v>2.9886613293918165</v>
      </c>
      <c r="F66" s="118">
        <f t="shared" ref="F66:H66" si="70">F42/F18</f>
        <v>3.0033512190316172</v>
      </c>
      <c r="G66" s="118">
        <f t="shared" si="70"/>
        <v>3.0337369720846326</v>
      </c>
      <c r="H66" s="118">
        <f t="shared" si="70"/>
        <v>3.2037699739392358</v>
      </c>
      <c r="I66" s="119">
        <f t="shared" si="49"/>
        <v>3.4955653151283479</v>
      </c>
      <c r="J66" s="117">
        <f t="shared" ref="J66:K66" si="71">J42/J18</f>
        <v>3.4276229957714568</v>
      </c>
      <c r="K66" s="185">
        <f t="shared" si="71"/>
        <v>3.5212853370195991</v>
      </c>
      <c r="M66" s="30">
        <f t="shared" si="52"/>
        <v>2.7325741881090892E-2</v>
      </c>
    </row>
    <row r="67" spans="1:40" s="1" customFormat="1" ht="20.100000000000001" customHeight="1" x14ac:dyDescent="0.25">
      <c r="A67" s="24"/>
      <c r="B67" t="s">
        <v>6</v>
      </c>
      <c r="C67" s="117">
        <f t="shared" si="49"/>
        <v>3.2203387361387796</v>
      </c>
      <c r="D67" s="118">
        <f t="shared" si="49"/>
        <v>3.5336721368834847</v>
      </c>
      <c r="E67" s="118">
        <f t="shared" si="49"/>
        <v>3.794407741231824</v>
      </c>
      <c r="F67" s="118">
        <f t="shared" ref="F67:H67" si="72">F43/F19</f>
        <v>3.9585855236113172</v>
      </c>
      <c r="G67" s="118">
        <f t="shared" si="72"/>
        <v>4.0431164340769117</v>
      </c>
      <c r="H67" s="118">
        <f t="shared" si="72"/>
        <v>4.2325026788254618</v>
      </c>
      <c r="I67" s="119">
        <f t="shared" si="49"/>
        <v>4.3853610007891595</v>
      </c>
      <c r="J67" s="117">
        <f t="shared" ref="J67:K67" si="73">J43/J19</f>
        <v>4.2508360313584115</v>
      </c>
      <c r="K67" s="185">
        <f t="shared" si="73"/>
        <v>4.3814220562686081</v>
      </c>
      <c r="L67"/>
      <c r="M67" s="30">
        <f t="shared" si="52"/>
        <v>3.0720080461081947E-2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9"/>
        <v>5.7456459973539813</v>
      </c>
      <c r="D68" s="122">
        <f t="shared" si="49"/>
        <v>6.3598698970344749</v>
      </c>
      <c r="E68" s="122">
        <f t="shared" si="49"/>
        <v>6.435994581767444</v>
      </c>
      <c r="F68" s="122">
        <f t="shared" ref="F68:H68" si="74">F44/F20</f>
        <v>6.9692724983047567</v>
      </c>
      <c r="G68" s="122">
        <f t="shared" si="74"/>
        <v>6.6775284770147945</v>
      </c>
      <c r="H68" s="122">
        <f t="shared" si="74"/>
        <v>6.8066812227074234</v>
      </c>
      <c r="I68" s="119">
        <f t="shared" si="49"/>
        <v>7.2710027896050509</v>
      </c>
      <c r="J68" s="117">
        <f t="shared" ref="J68:K68" si="75">J44/J20</f>
        <v>7.2206357284967382</v>
      </c>
      <c r="K68" s="185">
        <f t="shared" si="75"/>
        <v>8.2920239633501698</v>
      </c>
      <c r="M68" s="34">
        <f t="shared" si="52"/>
        <v>0.14837865738402006</v>
      </c>
    </row>
    <row r="69" spans="1:40" ht="20.100000000000001" customHeight="1" thickBot="1" x14ac:dyDescent="0.3">
      <c r="A69" s="5" t="s">
        <v>46</v>
      </c>
      <c r="B69" s="6"/>
      <c r="C69" s="124">
        <f t="shared" si="49"/>
        <v>1.1651844962701983</v>
      </c>
      <c r="D69" s="125">
        <f t="shared" si="49"/>
        <v>1.1939999104830223</v>
      </c>
      <c r="E69" s="125">
        <f t="shared" si="49"/>
        <v>1.3421143788134609</v>
      </c>
      <c r="F69" s="125">
        <f t="shared" ref="F69:H69" si="76">F45/F21</f>
        <v>1.3354558265681284</v>
      </c>
      <c r="G69" s="125">
        <f t="shared" si="76"/>
        <v>1.3363742466699555</v>
      </c>
      <c r="H69" s="125">
        <f t="shared" si="76"/>
        <v>1.3377759953840802</v>
      </c>
      <c r="I69" s="126">
        <f t="shared" si="49"/>
        <v>1.4199033863125015</v>
      </c>
      <c r="J69" s="124">
        <f t="shared" ref="J69:K69" si="77">J45/J21</f>
        <v>1.417203183571272</v>
      </c>
      <c r="K69" s="186">
        <f t="shared" si="77"/>
        <v>1.4804343242767863</v>
      </c>
      <c r="M69" s="23">
        <f t="shared" si="52"/>
        <v>4.4616849184726984E-2</v>
      </c>
    </row>
    <row r="70" spans="1:40" ht="20.100000000000001" customHeight="1" x14ac:dyDescent="0.25">
      <c r="A70" s="24"/>
      <c r="B70" t="s">
        <v>4</v>
      </c>
      <c r="C70" s="117">
        <f t="shared" si="49"/>
        <v>1.2695315889009986</v>
      </c>
      <c r="D70" s="118">
        <f t="shared" si="49"/>
        <v>1.1836627509489048</v>
      </c>
      <c r="E70" s="118">
        <f t="shared" si="49"/>
        <v>1.1466372363788226</v>
      </c>
      <c r="F70" s="118">
        <f t="shared" ref="F70:H70" si="78">F46/F22</f>
        <v>1.0902498149712032</v>
      </c>
      <c r="G70" s="118">
        <f t="shared" si="78"/>
        <v>1.0097717505791066</v>
      </c>
      <c r="H70" s="118">
        <f t="shared" si="78"/>
        <v>1.0250552227225511</v>
      </c>
      <c r="I70" s="119">
        <f t="shared" si="49"/>
        <v>1.1607101775773065</v>
      </c>
      <c r="J70" s="117">
        <f t="shared" ref="J70:K70" si="79">J46/J22</f>
        <v>1.1662331277885711</v>
      </c>
      <c r="K70" s="185">
        <f t="shared" si="79"/>
        <v>1.2837303254401407</v>
      </c>
      <c r="M70" s="242">
        <f t="shared" si="52"/>
        <v>0.10074932262846063</v>
      </c>
    </row>
    <row r="71" spans="1:40" ht="20.100000000000001" customHeight="1" thickBot="1" x14ac:dyDescent="0.3">
      <c r="A71" s="24"/>
      <c r="B71" t="s">
        <v>3</v>
      </c>
      <c r="C71" s="121">
        <f t="shared" si="49"/>
        <v>1.1622782613695222</v>
      </c>
      <c r="D71" s="118">
        <f t="shared" si="49"/>
        <v>1.1943064846384575</v>
      </c>
      <c r="E71" s="118">
        <f t="shared" si="49"/>
        <v>1.3515997391487742</v>
      </c>
      <c r="F71" s="118">
        <f t="shared" ref="F71:H71" si="80">F47/F23</f>
        <v>1.3573299686273701</v>
      </c>
      <c r="G71" s="118">
        <f t="shared" si="80"/>
        <v>1.3630542418162033</v>
      </c>
      <c r="H71" s="118">
        <f t="shared" si="80"/>
        <v>1.3664638131116364</v>
      </c>
      <c r="I71" s="123">
        <f t="shared" si="49"/>
        <v>1.4456378135258403</v>
      </c>
      <c r="J71" s="117">
        <f t="shared" ref="J71:K71" si="81">J47/J23</f>
        <v>1.440896517226486</v>
      </c>
      <c r="K71" s="185">
        <f t="shared" si="81"/>
        <v>1.5028825204127327</v>
      </c>
      <c r="M71" s="34">
        <f t="shared" si="52"/>
        <v>4.3019052683644927E-2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82">C48/C24</f>
        <v>2.1054929034593952</v>
      </c>
      <c r="D72" s="128">
        <f t="shared" si="82"/>
        <v>2.1993873370347377</v>
      </c>
      <c r="E72" s="128">
        <f t="shared" si="82"/>
        <v>2.4032794086253029</v>
      </c>
      <c r="F72" s="128">
        <f t="shared" ref="F72:H72" si="83">F48/F24</f>
        <v>2.4510560716120424</v>
      </c>
      <c r="G72" s="128">
        <f t="shared" si="83"/>
        <v>2.4529767417065393</v>
      </c>
      <c r="H72" s="128">
        <f t="shared" si="83"/>
        <v>2.5734907582817903</v>
      </c>
      <c r="I72" s="176">
        <f t="shared" si="82"/>
        <v>2.7379344564653301</v>
      </c>
      <c r="J72" s="187">
        <f t="shared" ref="J72:K72" si="84">J48/J24</f>
        <v>2.6535114840158389</v>
      </c>
      <c r="K72" s="188">
        <f t="shared" si="84"/>
        <v>2.7738073027681898</v>
      </c>
      <c r="M72" s="129">
        <f t="shared" si="52"/>
        <v>4.5334576268836982E-2</v>
      </c>
    </row>
    <row r="74" spans="1:40" ht="15.75" x14ac:dyDescent="0.25">
      <c r="A74" s="99" t="s">
        <v>39</v>
      </c>
    </row>
  </sheetData>
  <mergeCells count="46">
    <mergeCell ref="F5:F6"/>
    <mergeCell ref="P29:P30"/>
    <mergeCell ref="F29:F30"/>
    <mergeCell ref="F53:F54"/>
    <mergeCell ref="I29:I30"/>
    <mergeCell ref="I53:I54"/>
    <mergeCell ref="N5:N6"/>
    <mergeCell ref="O5:O6"/>
    <mergeCell ref="J5:K5"/>
    <mergeCell ref="J53:K53"/>
    <mergeCell ref="M53:M54"/>
    <mergeCell ref="G5:G6"/>
    <mergeCell ref="G29:G30"/>
    <mergeCell ref="G53:G54"/>
    <mergeCell ref="R5:R6"/>
    <mergeCell ref="R29:R30"/>
    <mergeCell ref="P5:P6"/>
    <mergeCell ref="T5:U5"/>
    <mergeCell ref="J29:K29"/>
    <mergeCell ref="T29:U29"/>
    <mergeCell ref="S29:S30"/>
    <mergeCell ref="S5:S6"/>
    <mergeCell ref="Q5:Q6"/>
    <mergeCell ref="Q29:Q30"/>
    <mergeCell ref="W5:X5"/>
    <mergeCell ref="A29:B30"/>
    <mergeCell ref="C29:C30"/>
    <mergeCell ref="D29:D30"/>
    <mergeCell ref="E29:E30"/>
    <mergeCell ref="M29:M30"/>
    <mergeCell ref="A5:B6"/>
    <mergeCell ref="C5:C6"/>
    <mergeCell ref="D5:D6"/>
    <mergeCell ref="E5:E6"/>
    <mergeCell ref="M5:M6"/>
    <mergeCell ref="N29:N30"/>
    <mergeCell ref="O29:O30"/>
    <mergeCell ref="W29:X29"/>
    <mergeCell ref="I5:I6"/>
    <mergeCell ref="H5:H6"/>
    <mergeCell ref="A53:B54"/>
    <mergeCell ref="C53:C54"/>
    <mergeCell ref="D53:D54"/>
    <mergeCell ref="E53:E54"/>
    <mergeCell ref="H29:H30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I55:I58 T31:U48 T7:U24 W31:X34 W7:X24 J55:K58 M55:M58 W36:X48 X35 I60:I71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N74"/>
  <sheetViews>
    <sheetView showGridLines="0" topLeftCell="C56" workbookViewId="0">
      <selection activeCell="J40" sqref="J40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'6'!W3</f>
        <v>VARIAÇÃO (JAN-SET)</v>
      </c>
    </row>
    <row r="4" spans="1:24" ht="15.75" thickBot="1" x14ac:dyDescent="0.3"/>
    <row r="5" spans="1:24" ht="24" customHeight="1" x14ac:dyDescent="0.25">
      <c r="A5" s="470" t="s">
        <v>47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81">
        <v>2022</v>
      </c>
      <c r="J5" s="467" t="s">
        <v>95</v>
      </c>
      <c r="K5" s="468"/>
      <c r="M5" s="47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81">
        <v>2022</v>
      </c>
      <c r="T5" s="467" t="str">
        <f>J5</f>
        <v>janeiro - setembro</v>
      </c>
      <c r="U5" s="468"/>
      <c r="W5" s="465" t="s">
        <v>88</v>
      </c>
      <c r="X5" s="466"/>
    </row>
    <row r="6" spans="1:24" ht="20.25" customHeight="1" thickBot="1" x14ac:dyDescent="0.3">
      <c r="A6" s="486"/>
      <c r="B6" s="487"/>
      <c r="C6" s="488"/>
      <c r="D6" s="469"/>
      <c r="E6" s="469"/>
      <c r="F6" s="469"/>
      <c r="G6" s="469"/>
      <c r="H6" s="462"/>
      <c r="I6" s="482"/>
      <c r="J6" s="167">
        <v>2022</v>
      </c>
      <c r="K6" s="169">
        <v>2023</v>
      </c>
      <c r="M6" s="480"/>
      <c r="N6" s="469"/>
      <c r="O6" s="469"/>
      <c r="P6" s="469"/>
      <c r="Q6" s="469"/>
      <c r="R6" s="469"/>
      <c r="S6" s="483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17612451</v>
      </c>
      <c r="I7" s="110">
        <f t="shared" si="0"/>
        <v>29816255</v>
      </c>
      <c r="J7" s="181">
        <f t="shared" ref="J7:K7" si="1">SUM(J8:J20)</f>
        <v>22207390</v>
      </c>
      <c r="K7" s="180">
        <f t="shared" si="1"/>
        <v>23390980</v>
      </c>
      <c r="M7" s="64">
        <f>C7/C24</f>
        <v>0.34702816082287186</v>
      </c>
      <c r="N7" s="16">
        <f>D7/D24</f>
        <v>0.34541445085493772</v>
      </c>
      <c r="O7" s="16">
        <f>E7/E24</f>
        <v>0.35678891536952334</v>
      </c>
      <c r="P7" s="16">
        <f>F7/F24</f>
        <v>0.37852559034829586</v>
      </c>
      <c r="Q7" s="16">
        <f>G7/G24</f>
        <v>0.36209830593739745</v>
      </c>
      <c r="R7" s="16">
        <f t="shared" ref="R7" si="2">H7/H24</f>
        <v>0.38434749343634128</v>
      </c>
      <c r="S7" s="17">
        <f>I7/I24</f>
        <v>0.35429725047436877</v>
      </c>
      <c r="T7" s="7">
        <f>J7/J24</f>
        <v>0.35453096570131593</v>
      </c>
      <c r="U7" s="17">
        <f>K7/K24</f>
        <v>0.34967574651373384</v>
      </c>
      <c r="W7" s="102">
        <f>(K7-J7)/J7</f>
        <v>5.329712316485638E-2</v>
      </c>
      <c r="X7" s="101">
        <f>(U7-T7)*100</f>
        <v>-0.48552191875820827</v>
      </c>
    </row>
    <row r="8" spans="1:24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0">
        <v>4187401</v>
      </c>
      <c r="K8" s="162">
        <v>4450259</v>
      </c>
      <c r="M8" s="96">
        <f>C8/$C$7</f>
        <v>0.18412008414855971</v>
      </c>
      <c r="N8" s="18">
        <f>D8/$D$7</f>
        <v>0.2069275267197703</v>
      </c>
      <c r="O8" s="18">
        <f t="shared" ref="O8:O20" si="3">E8/$E$7</f>
        <v>0.19266235803865228</v>
      </c>
      <c r="P8" s="37">
        <f>F8/$F$7</f>
        <v>0.17896830676423997</v>
      </c>
      <c r="Q8" s="37">
        <f>G8/$G$7</f>
        <v>0.18994803545355138</v>
      </c>
      <c r="R8" s="37">
        <f>H8/$H$7</f>
        <v>0.1968392701277068</v>
      </c>
      <c r="S8" s="19">
        <f>I8/$I$7</f>
        <v>0.18786249312665187</v>
      </c>
      <c r="T8" s="37">
        <f>J8/$J$7</f>
        <v>0.18855889863689521</v>
      </c>
      <c r="U8" s="19">
        <f>K8/$K$7</f>
        <v>0.1902553462916047</v>
      </c>
      <c r="W8" s="103">
        <f t="shared" ref="W8:W24" si="4">(K8-J8)/J8</f>
        <v>6.2773543780497737E-2</v>
      </c>
      <c r="X8" s="104">
        <f t="shared" ref="X8:X24" si="5">(U8-T8)*100</f>
        <v>0.16964476547094987</v>
      </c>
    </row>
    <row r="9" spans="1:24" ht="20.100000000000001" customHeight="1" x14ac:dyDescent="0.25">
      <c r="A9" s="24"/>
      <c r="B9" t="s">
        <v>18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12">
        <v>269737</v>
      </c>
      <c r="J9" s="10">
        <v>198501</v>
      </c>
      <c r="K9" s="162">
        <v>205147</v>
      </c>
      <c r="M9" s="96">
        <f t="shared" ref="M9:M20" si="6">C9/$C$7</f>
        <v>1.4290210720686897E-2</v>
      </c>
      <c r="N9" s="18">
        <f t="shared" ref="N9:N20" si="7">D9/$D$7</f>
        <v>1.7216363581763046E-2</v>
      </c>
      <c r="O9" s="18">
        <f t="shared" si="3"/>
        <v>1.0413937606758412E-2</v>
      </c>
      <c r="P9" s="37">
        <f t="shared" ref="P9:P20" si="8">F9/$F$7</f>
        <v>8.0685872268605307E-3</v>
      </c>
      <c r="Q9" s="37">
        <f t="shared" ref="Q9:Q20" si="9">G9/$G$7</f>
        <v>8.6533690193682476E-3</v>
      </c>
      <c r="R9" s="37">
        <f t="shared" ref="R9:R20" si="10">H9/$H$7</f>
        <v>8.9115932813666875E-3</v>
      </c>
      <c r="S9" s="19">
        <f t="shared" ref="S9:S20" si="11">I9/$I$7</f>
        <v>9.0466425109390833E-3</v>
      </c>
      <c r="T9" s="37">
        <f t="shared" ref="T9:T20" si="12">J9/$J$7</f>
        <v>8.9385110091730717E-3</v>
      </c>
      <c r="U9" s="19">
        <f t="shared" ref="U9:U20" si="13">K9/$K$7</f>
        <v>8.7703465181877809E-3</v>
      </c>
      <c r="W9" s="103">
        <f t="shared" si="4"/>
        <v>3.348093964262145E-2</v>
      </c>
      <c r="X9" s="104">
        <f t="shared" si="5"/>
        <v>-1.6816449098529078E-2</v>
      </c>
    </row>
    <row r="10" spans="1:24" ht="20.100000000000001" customHeight="1" x14ac:dyDescent="0.25">
      <c r="A10" s="24"/>
      <c r="B10" t="s">
        <v>15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12">
        <v>4959465</v>
      </c>
      <c r="J10" s="10">
        <v>3692879</v>
      </c>
      <c r="K10" s="162">
        <v>3898657</v>
      </c>
      <c r="M10" s="96">
        <f t="shared" si="6"/>
        <v>0.13577303696825851</v>
      </c>
      <c r="N10" s="18">
        <f t="shared" si="7"/>
        <v>0.15806028356711749</v>
      </c>
      <c r="O10" s="18">
        <f t="shared" si="3"/>
        <v>0.14125859793804491</v>
      </c>
      <c r="P10" s="37">
        <f t="shared" si="8"/>
        <v>0.1340734657339317</v>
      </c>
      <c r="Q10" s="37">
        <f t="shared" si="9"/>
        <v>0.14721692868175962</v>
      </c>
      <c r="R10" s="37">
        <f t="shared" si="10"/>
        <v>0.16402748260307437</v>
      </c>
      <c r="S10" s="19">
        <f t="shared" si="11"/>
        <v>0.16633426967940809</v>
      </c>
      <c r="T10" s="37">
        <f t="shared" si="12"/>
        <v>0.16629054562467718</v>
      </c>
      <c r="U10" s="19">
        <f t="shared" si="13"/>
        <v>0.16667352116072093</v>
      </c>
      <c r="W10" s="103">
        <f t="shared" si="4"/>
        <v>5.5722919705736368E-2</v>
      </c>
      <c r="X10" s="104">
        <f t="shared" si="5"/>
        <v>3.8297553604374479E-2</v>
      </c>
    </row>
    <row r="11" spans="1:24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12"/>
      <c r="J11" s="10"/>
      <c r="K11" s="162"/>
      <c r="M11" s="96">
        <f t="shared" si="6"/>
        <v>1.5534684966832554E-3</v>
      </c>
      <c r="N11" s="18">
        <f t="shared" si="7"/>
        <v>1.6703646316694031E-3</v>
      </c>
      <c r="O11" s="18">
        <f t="shared" si="3"/>
        <v>4.2403347792255835E-3</v>
      </c>
      <c r="P11" s="37">
        <f t="shared" si="8"/>
        <v>3.3804376581696985E-3</v>
      </c>
      <c r="Q11" s="37">
        <f t="shared" si="9"/>
        <v>1.2949295174688701E-3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5"/>
        <v>0</v>
      </c>
    </row>
    <row r="12" spans="1:24" ht="20.100000000000001" customHeight="1" x14ac:dyDescent="0.25">
      <c r="A12" s="24"/>
      <c r="B12" t="s">
        <v>16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12">
        <v>28863</v>
      </c>
      <c r="J12" s="10">
        <v>20654</v>
      </c>
      <c r="K12" s="162">
        <v>19693</v>
      </c>
      <c r="M12" s="96">
        <f t="shared" si="6"/>
        <v>8.4815808726959347E-4</v>
      </c>
      <c r="N12" s="18">
        <f t="shared" si="7"/>
        <v>4.5597727628418622E-4</v>
      </c>
      <c r="O12" s="18">
        <f t="shared" si="3"/>
        <v>3.4600145289609587E-4</v>
      </c>
      <c r="P12" s="37">
        <f t="shared" si="8"/>
        <v>5.8137971307345828E-4</v>
      </c>
      <c r="Q12" s="37">
        <f t="shared" si="9"/>
        <v>2.518322771285747E-3</v>
      </c>
      <c r="R12" s="37">
        <f t="shared" si="10"/>
        <v>1.2187400833648878E-3</v>
      </c>
      <c r="S12" s="19">
        <f t="shared" si="11"/>
        <v>9.6802901638720217E-4</v>
      </c>
      <c r="T12" s="37">
        <f t="shared" si="12"/>
        <v>9.3005076238135138E-4</v>
      </c>
      <c r="U12" s="19">
        <f t="shared" si="13"/>
        <v>8.4190572605337616E-4</v>
      </c>
      <c r="W12" s="103">
        <f t="shared" si="4"/>
        <v>-4.6528517478454538E-2</v>
      </c>
      <c r="X12" s="104">
        <f t="shared" si="5"/>
        <v>-8.8145036327975223E-3</v>
      </c>
    </row>
    <row r="13" spans="1:24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12">
        <v>49886</v>
      </c>
      <c r="J13" s="10">
        <v>38082</v>
      </c>
      <c r="K13" s="162">
        <v>39815</v>
      </c>
      <c r="M13" s="96">
        <f t="shared" si="6"/>
        <v>8.2168741012304477E-4</v>
      </c>
      <c r="N13" s="18">
        <f t="shared" si="7"/>
        <v>1.6285676170301972E-3</v>
      </c>
      <c r="O13" s="18">
        <f t="shared" si="3"/>
        <v>3.4087946025840058E-3</v>
      </c>
      <c r="P13" s="37">
        <f t="shared" si="8"/>
        <v>2.3036604678499891E-3</v>
      </c>
      <c r="Q13" s="37">
        <f t="shared" si="9"/>
        <v>1.5692638118025319E-3</v>
      </c>
      <c r="R13" s="37">
        <f t="shared" si="10"/>
        <v>1.550550800680723E-3</v>
      </c>
      <c r="S13" s="19">
        <f t="shared" si="11"/>
        <v>1.6731142123650338E-3</v>
      </c>
      <c r="T13" s="37">
        <f t="shared" si="12"/>
        <v>1.7148345663312978E-3</v>
      </c>
      <c r="U13" s="19">
        <f t="shared" si="13"/>
        <v>1.7021518551168014E-3</v>
      </c>
      <c r="W13" s="103">
        <f t="shared" si="4"/>
        <v>4.5507063704637363E-2</v>
      </c>
      <c r="X13" s="104">
        <f t="shared" si="5"/>
        <v>-1.2682711214496338E-3</v>
      </c>
    </row>
    <row r="14" spans="1:24" ht="20.100000000000001" customHeight="1" x14ac:dyDescent="0.25">
      <c r="A14" s="24"/>
      <c r="B14" t="s">
        <v>17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12">
        <v>1822037</v>
      </c>
      <c r="J14" s="10">
        <v>1383784</v>
      </c>
      <c r="K14" s="162">
        <v>1353209</v>
      </c>
      <c r="M14" s="96">
        <f t="shared" si="6"/>
        <v>0.10318943465995283</v>
      </c>
      <c r="N14" s="18">
        <f t="shared" si="7"/>
        <v>5.7698613060996787E-2</v>
      </c>
      <c r="O14" s="18">
        <f t="shared" si="3"/>
        <v>6.8165041831902889E-2</v>
      </c>
      <c r="P14" s="37">
        <f t="shared" si="8"/>
        <v>6.4849235791783547E-2</v>
      </c>
      <c r="Q14" s="37">
        <f t="shared" si="9"/>
        <v>6.6604907398881558E-2</v>
      </c>
      <c r="R14" s="37">
        <f t="shared" si="10"/>
        <v>5.9788839157025903E-2</v>
      </c>
      <c r="S14" s="19">
        <f t="shared" si="11"/>
        <v>6.1108848176942412E-2</v>
      </c>
      <c r="T14" s="37">
        <f t="shared" si="12"/>
        <v>6.2311870057669992E-2</v>
      </c>
      <c r="U14" s="19">
        <f t="shared" si="13"/>
        <v>5.7851744561365111E-2</v>
      </c>
      <c r="W14" s="103">
        <f t="shared" si="4"/>
        <v>-2.2095211391373219E-2</v>
      </c>
      <c r="X14" s="104">
        <f t="shared" si="5"/>
        <v>-0.44601254963048814</v>
      </c>
    </row>
    <row r="15" spans="1:24" ht="20.100000000000001" customHeight="1" x14ac:dyDescent="0.25">
      <c r="A15" s="24"/>
      <c r="B15" t="s">
        <v>86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12">
        <v>569689</v>
      </c>
      <c r="J15" s="10">
        <v>417585</v>
      </c>
      <c r="K15" s="162">
        <v>459900</v>
      </c>
      <c r="M15" s="96">
        <f t="shared" si="6"/>
        <v>4.5645080221031718E-3</v>
      </c>
      <c r="N15" s="18">
        <f t="shared" si="7"/>
        <v>5.9871516410128769E-3</v>
      </c>
      <c r="O15" s="18">
        <f t="shared" si="3"/>
        <v>1.805438681274622E-2</v>
      </c>
      <c r="P15" s="37">
        <f t="shared" si="8"/>
        <v>1.7567950845765463E-2</v>
      </c>
      <c r="Q15" s="37">
        <f t="shared" si="9"/>
        <v>2.5220731074865946E-2</v>
      </c>
      <c r="R15" s="37">
        <f t="shared" si="10"/>
        <v>2.2430949559490612E-2</v>
      </c>
      <c r="S15" s="19">
        <f t="shared" si="11"/>
        <v>1.9106658431784943E-2</v>
      </c>
      <c r="T15" s="37">
        <f t="shared" si="12"/>
        <v>1.8803875646800458E-2</v>
      </c>
      <c r="U15" s="19">
        <f t="shared" si="13"/>
        <v>1.9661425045038729E-2</v>
      </c>
      <c r="W15" s="103">
        <f t="shared" si="4"/>
        <v>0.1013326628111642</v>
      </c>
      <c r="X15" s="104">
        <f t="shared" si="5"/>
        <v>8.5754939823827134E-2</v>
      </c>
    </row>
    <row r="16" spans="1:24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12">
        <v>1324158</v>
      </c>
      <c r="J16" s="10">
        <v>989173</v>
      </c>
      <c r="K16" s="162">
        <v>849956</v>
      </c>
      <c r="M16" s="96">
        <f t="shared" si="6"/>
        <v>3.5685801207094206E-2</v>
      </c>
      <c r="N16" s="18">
        <f t="shared" si="7"/>
        <v>3.5019004286828873E-2</v>
      </c>
      <c r="O16" s="18">
        <f t="shared" si="3"/>
        <v>3.5143482961882661E-2</v>
      </c>
      <c r="P16" s="37">
        <f t="shared" si="8"/>
        <v>2.581667722464152E-2</v>
      </c>
      <c r="Q16" s="37">
        <f t="shared" si="9"/>
        <v>1.5882729785757846E-2</v>
      </c>
      <c r="R16" s="37">
        <f t="shared" si="10"/>
        <v>3.7729444925070341E-2</v>
      </c>
      <c r="S16" s="19">
        <f t="shared" si="11"/>
        <v>4.4410607569595847E-2</v>
      </c>
      <c r="T16" s="37">
        <f t="shared" si="12"/>
        <v>4.4542514901571052E-2</v>
      </c>
      <c r="U16" s="19">
        <f t="shared" si="13"/>
        <v>3.6336912775779384E-2</v>
      </c>
      <c r="W16" s="103">
        <f t="shared" si="4"/>
        <v>-0.14074080064862263</v>
      </c>
      <c r="X16" s="104">
        <f t="shared" si="5"/>
        <v>-0.82056021257916678</v>
      </c>
    </row>
    <row r="17" spans="1:24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12">
        <v>3328419</v>
      </c>
      <c r="J17" s="10">
        <v>2519723</v>
      </c>
      <c r="K17" s="162">
        <v>2371732</v>
      </c>
      <c r="M17" s="96">
        <f t="shared" si="6"/>
        <v>5.6585614706293738E-2</v>
      </c>
      <c r="N17" s="18">
        <f t="shared" si="7"/>
        <v>5.8994861926918891E-2</v>
      </c>
      <c r="O17" s="18">
        <f t="shared" si="3"/>
        <v>5.3716820286259799E-2</v>
      </c>
      <c r="P17" s="37">
        <f t="shared" si="8"/>
        <v>0.11126998753775903</v>
      </c>
      <c r="Q17" s="37">
        <f t="shared" si="9"/>
        <v>0.11941518264836988</v>
      </c>
      <c r="R17" s="37">
        <f t="shared" si="10"/>
        <v>0.11081825011181011</v>
      </c>
      <c r="S17" s="19">
        <f t="shared" si="11"/>
        <v>0.11163102140091034</v>
      </c>
      <c r="T17" s="37">
        <f t="shared" si="12"/>
        <v>0.1134632660569297</v>
      </c>
      <c r="U17" s="19">
        <f t="shared" si="13"/>
        <v>0.10139515317442878</v>
      </c>
      <c r="W17" s="103">
        <f t="shared" si="4"/>
        <v>-5.8733043274994907E-2</v>
      </c>
      <c r="X17" s="104">
        <f t="shared" si="5"/>
        <v>-1.2068112882500925</v>
      </c>
    </row>
    <row r="18" spans="1:24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12">
        <v>2287509</v>
      </c>
      <c r="J18" s="10">
        <v>1729027</v>
      </c>
      <c r="K18" s="162">
        <v>1931628</v>
      </c>
      <c r="M18" s="96">
        <f t="shared" si="6"/>
        <v>6.4661011652893299E-2</v>
      </c>
      <c r="N18" s="18">
        <f t="shared" si="7"/>
        <v>5.8229196925587742E-2</v>
      </c>
      <c r="O18" s="18">
        <f t="shared" si="3"/>
        <v>5.9161460570473556E-2</v>
      </c>
      <c r="P18" s="37">
        <f t="shared" si="8"/>
        <v>7.3176806370374395E-2</v>
      </c>
      <c r="Q18" s="37">
        <f t="shared" si="9"/>
        <v>7.8258377453426564E-2</v>
      </c>
      <c r="R18" s="37">
        <f t="shared" si="10"/>
        <v>7.3220586958623754E-2</v>
      </c>
      <c r="S18" s="19">
        <f t="shared" si="11"/>
        <v>7.6720198428675904E-2</v>
      </c>
      <c r="T18" s="37">
        <f t="shared" si="12"/>
        <v>7.7858181443204263E-2</v>
      </c>
      <c r="U18" s="19">
        <f t="shared" si="13"/>
        <v>8.2580037262226721E-2</v>
      </c>
      <c r="W18" s="103">
        <f t="shared" si="4"/>
        <v>0.11717630783093613</v>
      </c>
      <c r="X18" s="104">
        <f t="shared" si="5"/>
        <v>0.4721855819022458</v>
      </c>
    </row>
    <row r="19" spans="1:24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5589725</v>
      </c>
      <c r="I19" s="12">
        <v>9392380</v>
      </c>
      <c r="J19" s="10">
        <v>6880812</v>
      </c>
      <c r="K19" s="162">
        <v>7663458</v>
      </c>
      <c r="M19" s="96">
        <f t="shared" si="6"/>
        <v>0.39031201410056948</v>
      </c>
      <c r="N19" s="18">
        <f t="shared" si="7"/>
        <v>0.38755790943893537</v>
      </c>
      <c r="O19" s="18">
        <f t="shared" si="3"/>
        <v>0.40015627760993427</v>
      </c>
      <c r="P19" s="37">
        <f t="shared" si="8"/>
        <v>0.3707096404479393</v>
      </c>
      <c r="Q19" s="37">
        <f t="shared" si="9"/>
        <v>0.33627350362285274</v>
      </c>
      <c r="R19" s="37">
        <f t="shared" si="10"/>
        <v>0.31737348765370588</v>
      </c>
      <c r="S19" s="19">
        <f t="shared" si="11"/>
        <v>0.31500870917558227</v>
      </c>
      <c r="T19" s="37">
        <f t="shared" si="12"/>
        <v>0.30984334494058058</v>
      </c>
      <c r="U19" s="19">
        <f t="shared" si="13"/>
        <v>0.32762449457012915</v>
      </c>
      <c r="W19" s="103">
        <f t="shared" si="4"/>
        <v>0.11374326169643932</v>
      </c>
      <c r="X19" s="104">
        <f t="shared" si="5"/>
        <v>1.7781149629548576</v>
      </c>
    </row>
    <row r="20" spans="1:24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12">
        <v>182756</v>
      </c>
      <c r="J20" s="10">
        <v>149769</v>
      </c>
      <c r="K20" s="162">
        <v>147526</v>
      </c>
      <c r="M20" s="96">
        <f t="shared" si="6"/>
        <v>7.5949698195122723E-3</v>
      </c>
      <c r="N20" s="18">
        <f t="shared" si="7"/>
        <v>1.0554179326084859E-2</v>
      </c>
      <c r="O20" s="18">
        <f t="shared" si="3"/>
        <v>1.3272505508639358E-2</v>
      </c>
      <c r="P20" s="37">
        <f t="shared" si="8"/>
        <v>9.2338642176114129E-3</v>
      </c>
      <c r="Q20" s="37">
        <f t="shared" si="9"/>
        <v>7.1437187606090431E-3</v>
      </c>
      <c r="R20" s="37">
        <f t="shared" si="10"/>
        <v>6.0908047380798958E-3</v>
      </c>
      <c r="S20" s="19">
        <f t="shared" si="11"/>
        <v>6.1294082707570082E-3</v>
      </c>
      <c r="T20" s="37">
        <f t="shared" si="12"/>
        <v>6.7441063537858345E-3</v>
      </c>
      <c r="U20" s="19">
        <f t="shared" si="13"/>
        <v>6.3069610593485181E-3</v>
      </c>
      <c r="W20" s="105">
        <f t="shared" si="4"/>
        <v>-1.4976396984689756E-2</v>
      </c>
      <c r="X20" s="106">
        <f t="shared" si="5"/>
        <v>-4.3714529443731644E-2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48051990</v>
      </c>
      <c r="D21" s="36">
        <f t="shared" si="14"/>
        <v>52503615</v>
      </c>
      <c r="E21" s="36">
        <f t="shared" si="14"/>
        <v>52337646</v>
      </c>
      <c r="F21" s="36">
        <f t="shared" si="14"/>
        <v>55432735</v>
      </c>
      <c r="G21" s="36">
        <f t="shared" si="14"/>
        <v>31472545</v>
      </c>
      <c r="H21" s="36">
        <f t="shared" si="14"/>
        <v>28211839</v>
      </c>
      <c r="I21" s="15">
        <f t="shared" ref="I21:K21" si="15">I22+I23</f>
        <v>54339789</v>
      </c>
      <c r="J21" s="13">
        <f t="shared" si="15"/>
        <v>40431398</v>
      </c>
      <c r="K21" s="161">
        <f t="shared" si="15"/>
        <v>43502364</v>
      </c>
      <c r="M21" s="20">
        <f>C21/C24</f>
        <v>0.65297183917712809</v>
      </c>
      <c r="N21" s="21">
        <f>D21/D24</f>
        <v>0.65458554914506228</v>
      </c>
      <c r="O21" s="21">
        <f>E21/E24</f>
        <v>0.64321108463047671</v>
      </c>
      <c r="P21" s="21">
        <f>F21/F24</f>
        <v>0.6214744096517042</v>
      </c>
      <c r="Q21" s="21">
        <f>G21/G24</f>
        <v>0.63790169406260255</v>
      </c>
      <c r="R21" s="21">
        <f t="shared" ref="R21" si="16">H21/H24</f>
        <v>0.61565250656365866</v>
      </c>
      <c r="S21" s="22">
        <f>I21/I24</f>
        <v>0.64570274952563123</v>
      </c>
      <c r="T21" s="27">
        <f>J21/J24</f>
        <v>0.64546903429868407</v>
      </c>
      <c r="U21" s="22">
        <f>K21/K24</f>
        <v>0.6503242534862661</v>
      </c>
      <c r="W21" s="64">
        <f t="shared" si="4"/>
        <v>7.595497934550767E-2</v>
      </c>
      <c r="X21" s="101">
        <f t="shared" si="5"/>
        <v>0.48552191875820272</v>
      </c>
    </row>
    <row r="22" spans="1:24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12">
        <v>405942</v>
      </c>
      <c r="J22" s="10">
        <v>298686</v>
      </c>
      <c r="K22" s="162">
        <v>342545</v>
      </c>
      <c r="M22" s="96">
        <f>C22/C24</f>
        <v>4.8994368531175333E-3</v>
      </c>
      <c r="N22" s="37">
        <f>D22/D24</f>
        <v>2.9042646778177838E-3</v>
      </c>
      <c r="O22" s="37">
        <f>E22/E24</f>
        <v>1.5342146909530369E-3</v>
      </c>
      <c r="P22" s="37">
        <f>F22/F21</f>
        <v>2.1378342598466411E-3</v>
      </c>
      <c r="Q22" s="37">
        <f>G22/G21</f>
        <v>4.0609998333468109E-3</v>
      </c>
      <c r="R22" s="37">
        <f>H22/H21</f>
        <v>8.2981474550453804E-3</v>
      </c>
      <c r="S22" s="19">
        <f>I22/I24</f>
        <v>4.8236820637624078E-3</v>
      </c>
      <c r="T22" s="37">
        <f>J22/J24</f>
        <v>4.7683872810565875E-3</v>
      </c>
      <c r="U22" s="19">
        <f>K22/K24</f>
        <v>5.1207635844905588E-3</v>
      </c>
      <c r="W22" s="107">
        <f t="shared" si="4"/>
        <v>0.14683982510060734</v>
      </c>
      <c r="X22" s="108">
        <f t="shared" si="5"/>
        <v>3.5237630343397122E-2</v>
      </c>
    </row>
    <row r="23" spans="1:24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27977733</v>
      </c>
      <c r="I23" s="43">
        <v>53933847</v>
      </c>
      <c r="J23" s="10">
        <v>40132712</v>
      </c>
      <c r="K23" s="162">
        <v>43159819</v>
      </c>
      <c r="M23" s="96">
        <f>C23/C24</f>
        <v>0.64807240232401053</v>
      </c>
      <c r="N23" s="37">
        <f>D23/D24</f>
        <v>0.65168128446724449</v>
      </c>
      <c r="O23" s="37">
        <f>E23/E24</f>
        <v>0.64167686993952366</v>
      </c>
      <c r="P23" s="37">
        <f>F23/F21</f>
        <v>0.99786216574015341</v>
      </c>
      <c r="Q23" s="37">
        <f>G23/G21</f>
        <v>0.99593900016665315</v>
      </c>
      <c r="R23" s="37">
        <f>H23/H21</f>
        <v>0.99170185254495458</v>
      </c>
      <c r="S23" s="94">
        <f>I23/I24</f>
        <v>0.64087906746186885</v>
      </c>
      <c r="T23" s="179">
        <f>J23/J24</f>
        <v>0.64070064701762752</v>
      </c>
      <c r="U23" s="94">
        <f>K23/K24</f>
        <v>0.64520348990177556</v>
      </c>
      <c r="W23" s="109">
        <f t="shared" si="4"/>
        <v>7.5427421899621441E-2</v>
      </c>
      <c r="X23" s="106">
        <f t="shared" si="5"/>
        <v>0.45028428841480395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7">C7+C21</f>
        <v>73589682</v>
      </c>
      <c r="D24" s="84">
        <f t="shared" si="17"/>
        <v>80208943</v>
      </c>
      <c r="E24" s="84">
        <f t="shared" si="17"/>
        <v>81369316</v>
      </c>
      <c r="F24" s="84">
        <f t="shared" si="17"/>
        <v>89195523</v>
      </c>
      <c r="G24" s="84">
        <f t="shared" si="17"/>
        <v>49337610</v>
      </c>
      <c r="H24" s="84">
        <f t="shared" si="17"/>
        <v>45824290</v>
      </c>
      <c r="I24" s="168">
        <f t="shared" ref="I24:K24" si="18">I7+I21</f>
        <v>84156044</v>
      </c>
      <c r="J24" s="171">
        <f t="shared" si="18"/>
        <v>62638788</v>
      </c>
      <c r="K24" s="170">
        <f t="shared" si="18"/>
        <v>66893344</v>
      </c>
      <c r="M24" s="89">
        <f t="shared" ref="M24:R24" si="19">M7+M21</f>
        <v>1</v>
      </c>
      <c r="N24" s="85">
        <f t="shared" si="19"/>
        <v>1</v>
      </c>
      <c r="O24" s="85">
        <f t="shared" si="19"/>
        <v>1</v>
      </c>
      <c r="P24" s="85">
        <f t="shared" si="19"/>
        <v>1</v>
      </c>
      <c r="Q24" s="85">
        <f t="shared" si="19"/>
        <v>1</v>
      </c>
      <c r="R24" s="85">
        <f t="shared" si="19"/>
        <v>1</v>
      </c>
      <c r="S24" s="175">
        <f t="shared" ref="S24:U24" si="20">S7+S21</f>
        <v>1</v>
      </c>
      <c r="T24" s="182">
        <f t="shared" si="20"/>
        <v>1</v>
      </c>
      <c r="U24" s="85">
        <f t="shared" si="20"/>
        <v>1</v>
      </c>
      <c r="W24" s="93">
        <f t="shared" si="4"/>
        <v>6.7922067713059836E-2</v>
      </c>
      <c r="X24" s="86">
        <f t="shared" si="5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(JAN-SET)</v>
      </c>
    </row>
    <row r="28" spans="1:24" ht="15" customHeight="1" thickBot="1" x14ac:dyDescent="0.3"/>
    <row r="29" spans="1:24" ht="24" customHeight="1" x14ac:dyDescent="0.25">
      <c r="A29" s="470" t="s">
        <v>37</v>
      </c>
      <c r="B29" s="485"/>
      <c r="C29" s="472">
        <v>2016</v>
      </c>
      <c r="D29" s="461">
        <v>2017</v>
      </c>
      <c r="E29" s="461">
        <v>2018</v>
      </c>
      <c r="F29" s="461">
        <v>2019</v>
      </c>
      <c r="G29" s="461">
        <v>2020</v>
      </c>
      <c r="H29" s="461">
        <v>2021</v>
      </c>
      <c r="I29" s="481">
        <v>2022</v>
      </c>
      <c r="J29" s="467" t="str">
        <f>J5</f>
        <v>janeiro - setembro</v>
      </c>
      <c r="K29" s="468"/>
      <c r="M29" s="474">
        <v>2016</v>
      </c>
      <c r="N29" s="461">
        <v>2017</v>
      </c>
      <c r="O29" s="461">
        <v>2018</v>
      </c>
      <c r="P29" s="461">
        <v>2019</v>
      </c>
      <c r="Q29" s="461">
        <v>2020</v>
      </c>
      <c r="R29" s="461">
        <v>2021</v>
      </c>
      <c r="S29" s="481">
        <v>2022</v>
      </c>
      <c r="T29" s="467" t="str">
        <f>J5</f>
        <v>janeiro - setembro</v>
      </c>
      <c r="U29" s="468"/>
      <c r="W29" s="465" t="s">
        <v>88</v>
      </c>
      <c r="X29" s="466"/>
    </row>
    <row r="30" spans="1:24" ht="20.25" customHeight="1" thickBot="1" x14ac:dyDescent="0.3">
      <c r="A30" s="486"/>
      <c r="B30" s="487"/>
      <c r="C30" s="488"/>
      <c r="D30" s="469"/>
      <c r="E30" s="469"/>
      <c r="F30" s="469"/>
      <c r="G30" s="469"/>
      <c r="H30" s="462"/>
      <c r="I30" s="482"/>
      <c r="J30" s="167">
        <v>2022</v>
      </c>
      <c r="K30" s="169">
        <v>2023</v>
      </c>
      <c r="M30" s="480"/>
      <c r="N30" s="469"/>
      <c r="O30" s="469"/>
      <c r="P30" s="469"/>
      <c r="Q30" s="469"/>
      <c r="R30" s="469"/>
      <c r="S30" s="483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1">SUM(C32:C44)</f>
        <v>251533440</v>
      </c>
      <c r="D31" s="9">
        <f t="shared" si="21"/>
        <v>288451381</v>
      </c>
      <c r="E31" s="9">
        <f t="shared" si="21"/>
        <v>313935902</v>
      </c>
      <c r="F31" s="9">
        <f t="shared" si="21"/>
        <v>351270523</v>
      </c>
      <c r="G31" s="9">
        <f t="shared" si="21"/>
        <v>187039707</v>
      </c>
      <c r="H31" s="9">
        <f t="shared" si="21"/>
        <v>187635137</v>
      </c>
      <c r="I31" s="110">
        <f t="shared" si="21"/>
        <v>339012306</v>
      </c>
      <c r="J31" s="181">
        <f t="shared" ref="J31:K31" si="22">SUM(J32:J44)</f>
        <v>251990603</v>
      </c>
      <c r="K31" s="180">
        <f t="shared" si="22"/>
        <v>281982398</v>
      </c>
      <c r="M31" s="64">
        <f t="shared" ref="M31:U31" si="23">C31/C48</f>
        <v>0.54553688503952369</v>
      </c>
      <c r="N31" s="16">
        <f t="shared" si="23"/>
        <v>0.55703591779368744</v>
      </c>
      <c r="O31" s="16">
        <f t="shared" si="23"/>
        <v>0.58498826793826098</v>
      </c>
      <c r="P31" s="16">
        <f t="shared" si="23"/>
        <v>0.59688823410284986</v>
      </c>
      <c r="Q31" s="16">
        <f t="shared" si="23"/>
        <v>0.58181254132927762</v>
      </c>
      <c r="R31" s="16">
        <f t="shared" si="23"/>
        <v>0.60589354401210749</v>
      </c>
      <c r="S31" s="17">
        <f t="shared" si="23"/>
        <v>0.57602764954689678</v>
      </c>
      <c r="T31" s="7">
        <f t="shared" si="23"/>
        <v>0.575043421676114</v>
      </c>
      <c r="U31" s="17">
        <f t="shared" si="23"/>
        <v>0.58532569533871903</v>
      </c>
      <c r="W31" s="102">
        <f>(K31-J31)/J31</f>
        <v>0.11901949772309565</v>
      </c>
      <c r="X31" s="101">
        <f>(U31-T31)*100</f>
        <v>1.0282273662605035</v>
      </c>
    </row>
    <row r="32" spans="1:24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12">
        <v>53516688</v>
      </c>
      <c r="J32" s="10">
        <v>39899977</v>
      </c>
      <c r="K32" s="162">
        <v>46757535</v>
      </c>
      <c r="M32" s="96">
        <f>C32/$C$31</f>
        <v>0.15591700650219709</v>
      </c>
      <c r="N32" s="18">
        <f>D32/$D$31</f>
        <v>0.16680384345256438</v>
      </c>
      <c r="O32" s="18">
        <f>E32/$E$31</f>
        <v>0.15623242097362919</v>
      </c>
      <c r="P32" s="18">
        <f>F32/$F$31</f>
        <v>0.15243562295718163</v>
      </c>
      <c r="Q32" s="18">
        <f>G32/$G$31</f>
        <v>0.15802169215331374</v>
      </c>
      <c r="R32" s="18">
        <f>H32/$H$31</f>
        <v>0.16094474885053112</v>
      </c>
      <c r="S32" s="19">
        <f>I32/$I$31</f>
        <v>0.15786060580349554</v>
      </c>
      <c r="T32" s="37">
        <f>J32/$J$31</f>
        <v>0.15833914647999792</v>
      </c>
      <c r="U32" s="19">
        <f>K32/$K$31</f>
        <v>0.16581721175376343</v>
      </c>
      <c r="W32" s="103">
        <f t="shared" ref="W32:W48" si="24">(K32-J32)/J32</f>
        <v>0.17186872062607955</v>
      </c>
      <c r="X32" s="104">
        <f t="shared" ref="X32:X48" si="25">(U32-T32)*100</f>
        <v>0.74780652737655162</v>
      </c>
    </row>
    <row r="33" spans="1:24" ht="20.100000000000001" customHeight="1" x14ac:dyDescent="0.25">
      <c r="A33" s="24"/>
      <c r="B33" t="s">
        <v>18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12">
        <v>1566207</v>
      </c>
      <c r="J33" s="10">
        <v>1150360</v>
      </c>
      <c r="K33" s="162">
        <v>1332316</v>
      </c>
      <c r="M33" s="96">
        <f t="shared" ref="M33:M44" si="26">C33/$C$31</f>
        <v>7.6505096101735018E-3</v>
      </c>
      <c r="N33" s="18">
        <f t="shared" ref="N33:N44" si="27">D33/$D$31</f>
        <v>1.010880235653994E-2</v>
      </c>
      <c r="O33" s="18">
        <f t="shared" ref="O33:O44" si="28">E33/$E$31</f>
        <v>5.4633286255995018E-3</v>
      </c>
      <c r="P33" s="18">
        <f t="shared" ref="P33:P44" si="29">F33/$F$31</f>
        <v>5.3840583714449622E-3</v>
      </c>
      <c r="Q33" s="18">
        <f t="shared" ref="Q33:Q44" si="30">G33/$G$31</f>
        <v>5.3432771898001318E-3</v>
      </c>
      <c r="R33" s="18">
        <f t="shared" ref="R33:R44" si="31">H33/$H$31</f>
        <v>4.6543361438748012E-3</v>
      </c>
      <c r="S33" s="19">
        <f t="shared" ref="S33:S44" si="32">I33/$I$31</f>
        <v>4.6199119391258916E-3</v>
      </c>
      <c r="T33" s="37">
        <f t="shared" ref="T33:T44" si="33">J33/$J$31</f>
        <v>4.5650908657097825E-3</v>
      </c>
      <c r="U33" s="19">
        <f t="shared" ref="U33:U44" si="34">K33/$K$31</f>
        <v>4.7248197385710575E-3</v>
      </c>
      <c r="W33" s="103">
        <f t="shared" si="24"/>
        <v>0.15817309364025176</v>
      </c>
      <c r="X33" s="104">
        <f t="shared" si="25"/>
        <v>1.5972887286127505E-2</v>
      </c>
    </row>
    <row r="34" spans="1:24" ht="20.100000000000001" customHeight="1" x14ac:dyDescent="0.25">
      <c r="A34" s="24"/>
      <c r="B34" t="s">
        <v>15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12">
        <v>83871965</v>
      </c>
      <c r="J34" s="10">
        <v>62226682</v>
      </c>
      <c r="K34" s="162">
        <v>66646187</v>
      </c>
      <c r="M34" s="96">
        <f t="shared" si="26"/>
        <v>0.181161391503253</v>
      </c>
      <c r="N34" s="18">
        <f t="shared" si="27"/>
        <v>0.21262549614903734</v>
      </c>
      <c r="O34" s="18">
        <f t="shared" si="28"/>
        <v>0.20523227700156449</v>
      </c>
      <c r="P34" s="18">
        <f t="shared" si="29"/>
        <v>0.21284776861279647</v>
      </c>
      <c r="Q34" s="18">
        <f t="shared" si="30"/>
        <v>0.23652943917411076</v>
      </c>
      <c r="R34" s="18">
        <f t="shared" si="31"/>
        <v>0.24769538234195443</v>
      </c>
      <c r="S34" s="19">
        <f t="shared" si="32"/>
        <v>0.24740094538043111</v>
      </c>
      <c r="T34" s="37">
        <f t="shared" si="33"/>
        <v>0.24694048611011102</v>
      </c>
      <c r="U34" s="19">
        <f t="shared" si="34"/>
        <v>0.23634874897404057</v>
      </c>
      <c r="W34" s="103">
        <f t="shared" si="24"/>
        <v>7.1022668378815379E-2</v>
      </c>
      <c r="X34" s="104">
        <f t="shared" si="25"/>
        <v>-1.0591737136070449</v>
      </c>
    </row>
    <row r="35" spans="1:24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12"/>
      <c r="J35" s="10"/>
      <c r="K35" s="162"/>
      <c r="M35" s="96">
        <f t="shared" si="26"/>
        <v>1.0092256520643935E-3</v>
      </c>
      <c r="N35" s="18">
        <f t="shared" si="27"/>
        <v>5.0422015486901062E-4</v>
      </c>
      <c r="O35" s="18">
        <f t="shared" si="28"/>
        <v>1.3561844863477896E-3</v>
      </c>
      <c r="P35" s="18">
        <f t="shared" si="29"/>
        <v>9.1000519277844444E-4</v>
      </c>
      <c r="Q35" s="18">
        <f t="shared" si="30"/>
        <v>3.7839558848325183E-4</v>
      </c>
      <c r="R35" s="18">
        <f t="shared" si="31"/>
        <v>0</v>
      </c>
      <c r="S35" s="19">
        <f t="shared" si="32"/>
        <v>0</v>
      </c>
      <c r="T35" s="37">
        <f t="shared" si="33"/>
        <v>0</v>
      </c>
      <c r="U35" s="19">
        <f t="shared" si="34"/>
        <v>0</v>
      </c>
      <c r="W35" s="103"/>
      <c r="X35" s="104">
        <f t="shared" si="25"/>
        <v>0</v>
      </c>
    </row>
    <row r="36" spans="1:24" ht="20.100000000000001" customHeight="1" x14ac:dyDescent="0.25">
      <c r="A36" s="24"/>
      <c r="B36" t="s">
        <v>16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12">
        <v>275503</v>
      </c>
      <c r="J36" s="10">
        <v>195205</v>
      </c>
      <c r="K36" s="162">
        <v>200908</v>
      </c>
      <c r="M36" s="96">
        <f t="shared" si="26"/>
        <v>1.1844389358329453E-3</v>
      </c>
      <c r="N36" s="18">
        <f t="shared" si="27"/>
        <v>4.5966845275738165E-4</v>
      </c>
      <c r="O36" s="18">
        <f t="shared" si="28"/>
        <v>4.1439032353808326E-4</v>
      </c>
      <c r="P36" s="18">
        <f t="shared" si="29"/>
        <v>5.6260912049258395E-4</v>
      </c>
      <c r="Q36" s="18">
        <f t="shared" si="30"/>
        <v>2.2012010529935231E-3</v>
      </c>
      <c r="R36" s="18">
        <f t="shared" si="31"/>
        <v>9.8123412780624355E-4</v>
      </c>
      <c r="S36" s="19">
        <f t="shared" si="32"/>
        <v>8.126637149272097E-4</v>
      </c>
      <c r="T36" s="37">
        <f t="shared" si="33"/>
        <v>7.74651902396535E-4</v>
      </c>
      <c r="U36" s="19">
        <f t="shared" si="34"/>
        <v>7.1248418846342313E-4</v>
      </c>
      <c r="W36" s="103">
        <f t="shared" si="24"/>
        <v>2.9215440178274123E-2</v>
      </c>
      <c r="X36" s="104">
        <f t="shared" si="25"/>
        <v>-6.2167713933111868E-3</v>
      </c>
    </row>
    <row r="37" spans="1:24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12">
        <v>1050046</v>
      </c>
      <c r="J37" s="10">
        <v>817337</v>
      </c>
      <c r="K37" s="162">
        <v>734618</v>
      </c>
      <c r="M37" s="96">
        <f t="shared" si="26"/>
        <v>1.7907638841181514E-3</v>
      </c>
      <c r="N37" s="18">
        <f t="shared" si="27"/>
        <v>2.3026480154033305E-3</v>
      </c>
      <c r="O37" s="18">
        <f t="shared" si="28"/>
        <v>3.8021169047431852E-3</v>
      </c>
      <c r="P37" s="18">
        <f t="shared" si="29"/>
        <v>2.5008901757464005E-3</v>
      </c>
      <c r="Q37" s="18">
        <f t="shared" si="30"/>
        <v>2.0000512511495756E-3</v>
      </c>
      <c r="R37" s="18">
        <f t="shared" si="31"/>
        <v>2.7948123596914579E-3</v>
      </c>
      <c r="S37" s="19">
        <f t="shared" si="32"/>
        <v>3.0973683887451568E-3</v>
      </c>
      <c r="T37" s="37">
        <f t="shared" si="33"/>
        <v>3.2435217435469212E-3</v>
      </c>
      <c r="U37" s="19">
        <f t="shared" si="34"/>
        <v>2.6051909807505076E-3</v>
      </c>
      <c r="W37" s="103">
        <f t="shared" si="24"/>
        <v>-0.10120550030158919</v>
      </c>
      <c r="X37" s="104">
        <f t="shared" si="25"/>
        <v>-6.3833076279641354E-2</v>
      </c>
    </row>
    <row r="38" spans="1:24" ht="20.100000000000001" customHeight="1" x14ac:dyDescent="0.25">
      <c r="A38" s="24"/>
      <c r="B38" t="s">
        <v>17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12">
        <v>18764035</v>
      </c>
      <c r="J38" s="10">
        <v>13730116</v>
      </c>
      <c r="K38" s="162">
        <v>16219748</v>
      </c>
      <c r="M38" s="96">
        <f t="shared" si="26"/>
        <v>8.9538738865098805E-2</v>
      </c>
      <c r="N38" s="18">
        <f t="shared" si="27"/>
        <v>6.0887751478645197E-2</v>
      </c>
      <c r="O38" s="18">
        <f t="shared" si="28"/>
        <v>5.2994438973086935E-2</v>
      </c>
      <c r="P38" s="18">
        <f t="shared" si="29"/>
        <v>5.0738162848921999E-2</v>
      </c>
      <c r="Q38" s="18">
        <f t="shared" si="30"/>
        <v>5.0256040018283391E-2</v>
      </c>
      <c r="R38" s="18">
        <f t="shared" si="31"/>
        <v>4.3109926687132163E-2</v>
      </c>
      <c r="S38" s="19">
        <f t="shared" si="32"/>
        <v>5.5349126470942915E-2</v>
      </c>
      <c r="T38" s="37">
        <f t="shared" si="33"/>
        <v>5.4486619090315838E-2</v>
      </c>
      <c r="U38" s="19">
        <f t="shared" si="34"/>
        <v>5.7520427214751188E-2</v>
      </c>
      <c r="W38" s="103">
        <f t="shared" si="24"/>
        <v>0.18132636315672787</v>
      </c>
      <c r="X38" s="104">
        <f t="shared" si="25"/>
        <v>0.30338081244353499</v>
      </c>
    </row>
    <row r="39" spans="1:24" ht="20.100000000000001" customHeight="1" x14ac:dyDescent="0.25">
      <c r="A39" s="24"/>
      <c r="B39" t="s">
        <v>86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12">
        <v>4071372</v>
      </c>
      <c r="J39" s="10">
        <v>3057339</v>
      </c>
      <c r="K39" s="162">
        <v>3704900</v>
      </c>
      <c r="M39" s="96">
        <f t="shared" si="26"/>
        <v>4.0883351334915947E-3</v>
      </c>
      <c r="N39" s="18">
        <f t="shared" si="27"/>
        <v>4.5589415985496703E-3</v>
      </c>
      <c r="O39" s="18">
        <f t="shared" si="28"/>
        <v>8.8587765282098895E-3</v>
      </c>
      <c r="P39" s="18">
        <f t="shared" si="29"/>
        <v>1.2531968132150958E-2</v>
      </c>
      <c r="Q39" s="18">
        <f t="shared" si="30"/>
        <v>1.924288728702938E-2</v>
      </c>
      <c r="R39" s="18">
        <f t="shared" si="31"/>
        <v>1.5440157138585403E-2</v>
      </c>
      <c r="S39" s="19">
        <f t="shared" si="32"/>
        <v>1.2009510946779614E-2</v>
      </c>
      <c r="T39" s="37">
        <f t="shared" si="33"/>
        <v>1.2132750045445147E-2</v>
      </c>
      <c r="U39" s="19">
        <f t="shared" si="34"/>
        <v>1.31387633635203E-2</v>
      </c>
      <c r="W39" s="103">
        <f t="shared" si="24"/>
        <v>0.21180542949277134</v>
      </c>
      <c r="X39" s="104">
        <f t="shared" si="25"/>
        <v>0.10060133180751531</v>
      </c>
    </row>
    <row r="40" spans="1:24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12">
        <v>15105832</v>
      </c>
      <c r="J40" s="10">
        <v>11247264</v>
      </c>
      <c r="K40" s="162">
        <v>10195027</v>
      </c>
      <c r="M40" s="96">
        <f t="shared" si="26"/>
        <v>3.121582959307518E-2</v>
      </c>
      <c r="N40" s="18">
        <f t="shared" si="27"/>
        <v>3.1034252527984949E-2</v>
      </c>
      <c r="O40" s="18">
        <f t="shared" si="28"/>
        <v>3.2642141069930894E-2</v>
      </c>
      <c r="P40" s="18">
        <f t="shared" si="29"/>
        <v>2.415590106318144E-2</v>
      </c>
      <c r="Q40" s="18">
        <f t="shared" si="30"/>
        <v>1.814276259532421E-2</v>
      </c>
      <c r="R40" s="18">
        <f t="shared" si="31"/>
        <v>3.9468972168043348E-2</v>
      </c>
      <c r="S40" s="19">
        <f t="shared" si="32"/>
        <v>4.4558358893319938E-2</v>
      </c>
      <c r="T40" s="37">
        <f t="shared" si="33"/>
        <v>4.4633664375175131E-2</v>
      </c>
      <c r="U40" s="19">
        <f t="shared" si="34"/>
        <v>3.6154834742557228E-2</v>
      </c>
      <c r="W40" s="103">
        <f t="shared" si="24"/>
        <v>-9.3554930336835693E-2</v>
      </c>
      <c r="X40" s="104">
        <f t="shared" si="25"/>
        <v>-0.84788296326179025</v>
      </c>
    </row>
    <row r="41" spans="1:24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12">
        <v>18869553</v>
      </c>
      <c r="J41" s="10">
        <v>14322211</v>
      </c>
      <c r="K41" s="162">
        <v>14620645</v>
      </c>
      <c r="M41" s="96">
        <f t="shared" si="26"/>
        <v>3.7408234865312542E-2</v>
      </c>
      <c r="N41" s="18">
        <f t="shared" si="27"/>
        <v>3.5100511444595923E-2</v>
      </c>
      <c r="O41" s="18">
        <f t="shared" si="28"/>
        <v>2.9096184736462541E-2</v>
      </c>
      <c r="P41" s="18">
        <f t="shared" si="29"/>
        <v>4.968478667366006E-2</v>
      </c>
      <c r="Q41" s="18">
        <f t="shared" si="30"/>
        <v>5.7645454930059313E-2</v>
      </c>
      <c r="R41" s="18">
        <f t="shared" si="31"/>
        <v>5.4160596796963459E-2</v>
      </c>
      <c r="S41" s="19">
        <f t="shared" si="32"/>
        <v>5.5660377709120683E-2</v>
      </c>
      <c r="T41" s="37">
        <f t="shared" si="33"/>
        <v>5.6836290042133038E-2</v>
      </c>
      <c r="U41" s="19">
        <f t="shared" si="34"/>
        <v>5.1849495229840552E-2</v>
      </c>
      <c r="W41" s="103">
        <f t="shared" si="24"/>
        <v>2.0837145884807871E-2</v>
      </c>
      <c r="X41" s="104">
        <f t="shared" si="25"/>
        <v>-0.4986794812292486</v>
      </c>
    </row>
    <row r="42" spans="1:24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12">
        <v>22797838</v>
      </c>
      <c r="J42" s="10">
        <v>17574082</v>
      </c>
      <c r="K42" s="162">
        <v>18740867</v>
      </c>
      <c r="M42" s="96">
        <f t="shared" si="26"/>
        <v>6.2100001494831067E-2</v>
      </c>
      <c r="N42" s="18">
        <f t="shared" si="27"/>
        <v>5.4956467689783739E-2</v>
      </c>
      <c r="O42" s="18">
        <f t="shared" si="28"/>
        <v>5.4007018286172319E-2</v>
      </c>
      <c r="P42" s="18">
        <f t="shared" si="29"/>
        <v>6.7269623987208288E-2</v>
      </c>
      <c r="Q42" s="18">
        <f t="shared" si="30"/>
        <v>6.7175687994421418E-2</v>
      </c>
      <c r="R42" s="18">
        <f t="shared" si="31"/>
        <v>6.5719871006889294E-2</v>
      </c>
      <c r="S42" s="19">
        <f t="shared" si="32"/>
        <v>6.7247818431700232E-2</v>
      </c>
      <c r="T42" s="37">
        <f t="shared" si="33"/>
        <v>6.9741021255463248E-2</v>
      </c>
      <c r="U42" s="19">
        <f t="shared" si="34"/>
        <v>6.6461123576940437E-2</v>
      </c>
      <c r="W42" s="103">
        <f t="shared" si="24"/>
        <v>6.6392372585947879E-2</v>
      </c>
      <c r="X42" s="104">
        <f t="shared" si="25"/>
        <v>-0.32798976785228112</v>
      </c>
    </row>
    <row r="43" spans="1:24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66475834</v>
      </c>
      <c r="I43" s="12">
        <v>115826555</v>
      </c>
      <c r="J43" s="10">
        <v>85038911</v>
      </c>
      <c r="K43" s="162">
        <v>100011596</v>
      </c>
      <c r="M43" s="96">
        <f t="shared" si="26"/>
        <v>0.41356188266657506</v>
      </c>
      <c r="N43" s="18">
        <f t="shared" si="27"/>
        <v>0.40531422520733223</v>
      </c>
      <c r="O43" s="18">
        <f t="shared" si="28"/>
        <v>0.42793365188286109</v>
      </c>
      <c r="P43" s="18">
        <f t="shared" si="29"/>
        <v>0.40568864356432205</v>
      </c>
      <c r="Q43" s="18">
        <f t="shared" si="30"/>
        <v>0.3708783825244123</v>
      </c>
      <c r="R43" s="18">
        <f t="shared" si="31"/>
        <v>0.35428243911480184</v>
      </c>
      <c r="S43" s="19">
        <f t="shared" si="32"/>
        <v>0.34165885116866523</v>
      </c>
      <c r="T43" s="37">
        <f t="shared" si="33"/>
        <v>0.3374685801279661</v>
      </c>
      <c r="U43" s="19">
        <f t="shared" si="34"/>
        <v>0.35467318779238127</v>
      </c>
      <c r="W43" s="103">
        <f t="shared" si="24"/>
        <v>0.17606863521570731</v>
      </c>
      <c r="X43" s="104">
        <f t="shared" si="25"/>
        <v>1.7204607664415172</v>
      </c>
    </row>
    <row r="44" spans="1:24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12">
        <v>3296712</v>
      </c>
      <c r="J44" s="10">
        <v>2731119</v>
      </c>
      <c r="K44" s="162">
        <v>2818051</v>
      </c>
      <c r="M44" s="96">
        <f t="shared" si="26"/>
        <v>1.3373641293976658E-2</v>
      </c>
      <c r="N44" s="18">
        <f t="shared" si="27"/>
        <v>1.5343171471936895E-2</v>
      </c>
      <c r="O44" s="18">
        <f t="shared" si="28"/>
        <v>2.1967070207854086E-2</v>
      </c>
      <c r="P44" s="18">
        <f t="shared" si="29"/>
        <v>1.5289959300114687E-2</v>
      </c>
      <c r="Q44" s="18">
        <f t="shared" si="30"/>
        <v>1.2184728240618982E-2</v>
      </c>
      <c r="R44" s="18">
        <f t="shared" si="31"/>
        <v>1.0747523263726452E-2</v>
      </c>
      <c r="S44" s="19">
        <f t="shared" si="32"/>
        <v>9.7244611527464737E-3</v>
      </c>
      <c r="T44" s="37">
        <f t="shared" si="33"/>
        <v>1.0838177961739311E-2</v>
      </c>
      <c r="U44" s="19">
        <f t="shared" si="34"/>
        <v>9.9937124444200234E-3</v>
      </c>
      <c r="W44" s="105">
        <f t="shared" si="24"/>
        <v>3.1830176568651898E-2</v>
      </c>
      <c r="X44" s="106">
        <f t="shared" si="25"/>
        <v>-8.4446551731928721E-2</v>
      </c>
    </row>
    <row r="45" spans="1:24" ht="20.100000000000001" customHeight="1" thickBot="1" x14ac:dyDescent="0.3">
      <c r="A45" s="5" t="s">
        <v>46</v>
      </c>
      <c r="B45" s="6"/>
      <c r="C45" s="13">
        <f t="shared" ref="C45:H45" si="35">C46+C47</f>
        <v>209541598</v>
      </c>
      <c r="D45" s="36">
        <f t="shared" si="35"/>
        <v>229381261</v>
      </c>
      <c r="E45" s="36">
        <f t="shared" si="35"/>
        <v>222717428</v>
      </c>
      <c r="F45" s="36">
        <f t="shared" si="35"/>
        <v>237232488</v>
      </c>
      <c r="G45" s="36">
        <f t="shared" si="35"/>
        <v>134437906</v>
      </c>
      <c r="H45" s="36">
        <f t="shared" si="35"/>
        <v>122048204</v>
      </c>
      <c r="I45" s="15">
        <f t="shared" ref="I45:K45" si="36">I46+I47</f>
        <v>249522474</v>
      </c>
      <c r="J45" s="13">
        <f t="shared" si="36"/>
        <v>186220832</v>
      </c>
      <c r="K45" s="161">
        <f t="shared" si="36"/>
        <v>199770582</v>
      </c>
      <c r="M45" s="20">
        <f t="shared" ref="M45:U45" si="37">C45/C48</f>
        <v>0.45446311496047637</v>
      </c>
      <c r="N45" s="21">
        <f t="shared" si="37"/>
        <v>0.4429640822063125</v>
      </c>
      <c r="O45" s="21">
        <f t="shared" si="37"/>
        <v>0.41501173206173902</v>
      </c>
      <c r="P45" s="21">
        <f t="shared" si="37"/>
        <v>0.4031117658971502</v>
      </c>
      <c r="Q45" s="21">
        <f t="shared" si="37"/>
        <v>0.41818745867072243</v>
      </c>
      <c r="R45" s="21">
        <f t="shared" si="37"/>
        <v>0.39410645598789246</v>
      </c>
      <c r="S45" s="22">
        <f t="shared" si="37"/>
        <v>0.42397235045310322</v>
      </c>
      <c r="T45" s="27">
        <f t="shared" si="37"/>
        <v>0.42495657832388606</v>
      </c>
      <c r="U45" s="22">
        <f t="shared" si="37"/>
        <v>0.41467430466128097</v>
      </c>
      <c r="W45" s="64">
        <f t="shared" si="24"/>
        <v>7.2761730545807035E-2</v>
      </c>
      <c r="X45" s="101">
        <f t="shared" si="25"/>
        <v>-1.028227366260509</v>
      </c>
    </row>
    <row r="46" spans="1:24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12">
        <v>2660419</v>
      </c>
      <c r="J46" s="10">
        <v>1992651</v>
      </c>
      <c r="K46" s="162">
        <v>3006978</v>
      </c>
      <c r="M46" s="96">
        <f t="shared" ref="M46:U46" si="38">C46/C45</f>
        <v>5.4051415604838516E-3</v>
      </c>
      <c r="N46" s="37">
        <f t="shared" si="38"/>
        <v>4.3957644822608241E-3</v>
      </c>
      <c r="O46" s="37">
        <f t="shared" si="38"/>
        <v>1.7592830678701983E-3</v>
      </c>
      <c r="P46" s="37">
        <f t="shared" si="38"/>
        <v>3.034883653877963E-3</v>
      </c>
      <c r="Q46" s="37">
        <f t="shared" si="38"/>
        <v>6.9101864767218257E-3</v>
      </c>
      <c r="R46" s="37">
        <f t="shared" si="38"/>
        <v>1.2517013359737764E-2</v>
      </c>
      <c r="S46" s="19">
        <f t="shared" si="38"/>
        <v>1.0662041608324227E-2</v>
      </c>
      <c r="T46" s="37">
        <f t="shared" si="38"/>
        <v>1.0700473081336034E-2</v>
      </c>
      <c r="U46" s="19">
        <f t="shared" si="38"/>
        <v>1.5052156177830027E-2</v>
      </c>
      <c r="W46" s="107">
        <f t="shared" si="24"/>
        <v>0.50903394523175405</v>
      </c>
      <c r="X46" s="108">
        <f t="shared" si="25"/>
        <v>0.43516830964939934</v>
      </c>
    </row>
    <row r="47" spans="1:24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120520525</v>
      </c>
      <c r="I47" s="43">
        <v>246862055</v>
      </c>
      <c r="J47" s="10">
        <v>184228181</v>
      </c>
      <c r="K47" s="162">
        <v>196763604</v>
      </c>
      <c r="M47" s="96">
        <f t="shared" ref="M47:U47" si="39">C47/C45</f>
        <v>0.99459485843951612</v>
      </c>
      <c r="N47" s="37">
        <f t="shared" si="39"/>
        <v>0.99560423551773913</v>
      </c>
      <c r="O47" s="37">
        <f t="shared" si="39"/>
        <v>0.99824071693212979</v>
      </c>
      <c r="P47" s="37">
        <f t="shared" si="39"/>
        <v>0.99696511634612206</v>
      </c>
      <c r="Q47" s="37">
        <f t="shared" si="39"/>
        <v>0.99308981352327819</v>
      </c>
      <c r="R47" s="37">
        <f t="shared" si="39"/>
        <v>0.98748298664026224</v>
      </c>
      <c r="S47" s="94">
        <f t="shared" si="39"/>
        <v>0.98933795839167582</v>
      </c>
      <c r="T47" s="179">
        <f t="shared" si="39"/>
        <v>0.98929952691866396</v>
      </c>
      <c r="U47" s="94">
        <f t="shared" si="39"/>
        <v>0.98494784382216993</v>
      </c>
      <c r="W47" s="109">
        <f t="shared" si="24"/>
        <v>6.8042917929043656E-2</v>
      </c>
      <c r="X47" s="106">
        <f t="shared" si="25"/>
        <v>-0.43516830964940301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40">C31+C45</f>
        <v>461075038</v>
      </c>
      <c r="D48" s="84">
        <f t="shared" si="40"/>
        <v>517832642</v>
      </c>
      <c r="E48" s="84">
        <f t="shared" si="40"/>
        <v>536653330</v>
      </c>
      <c r="F48" s="84">
        <f t="shared" si="40"/>
        <v>588503011</v>
      </c>
      <c r="G48" s="84">
        <f t="shared" si="40"/>
        <v>321477613</v>
      </c>
      <c r="H48" s="84">
        <f t="shared" si="40"/>
        <v>309683341</v>
      </c>
      <c r="I48" s="168">
        <f t="shared" ref="I48:K48" si="41">I31+I45</f>
        <v>588534780</v>
      </c>
      <c r="J48" s="171">
        <f t="shared" si="41"/>
        <v>438211435</v>
      </c>
      <c r="K48" s="170">
        <f t="shared" si="41"/>
        <v>481752980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Q48" si="42">P31+P45</f>
        <v>1</v>
      </c>
      <c r="Q48" s="85">
        <f t="shared" si="42"/>
        <v>1</v>
      </c>
      <c r="R48" s="85">
        <f>R31+R45</f>
        <v>1</v>
      </c>
      <c r="S48" s="175">
        <f t="shared" ref="S48:U48" si="43">S31+S45</f>
        <v>1</v>
      </c>
      <c r="T48" s="182">
        <f t="shared" si="43"/>
        <v>1</v>
      </c>
      <c r="U48" s="85">
        <f t="shared" si="43"/>
        <v>1</v>
      </c>
      <c r="W48" s="93">
        <f t="shared" si="24"/>
        <v>9.9361955262532109E-2</v>
      </c>
      <c r="X48" s="86">
        <f t="shared" si="25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W3</f>
        <v>VARIAÇÃO (JAN-SET)</v>
      </c>
    </row>
    <row r="52" spans="1:13" ht="15" customHeight="1" thickBot="1" x14ac:dyDescent="0.3"/>
    <row r="53" spans="1:13" ht="24" customHeight="1" x14ac:dyDescent="0.25">
      <c r="A53" s="470" t="s">
        <v>37</v>
      </c>
      <c r="B53" s="485"/>
      <c r="C53" s="472">
        <v>2016</v>
      </c>
      <c r="D53" s="461">
        <v>2017</v>
      </c>
      <c r="E53" s="461">
        <v>2018</v>
      </c>
      <c r="F53" s="476">
        <v>2019</v>
      </c>
      <c r="G53" s="476">
        <v>2020</v>
      </c>
      <c r="H53" s="461">
        <v>2021</v>
      </c>
      <c r="I53" s="481">
        <v>2022</v>
      </c>
      <c r="J53" s="467" t="str">
        <f>J5</f>
        <v>janeiro - setembro</v>
      </c>
      <c r="K53" s="468"/>
      <c r="M53" s="478" t="s">
        <v>90</v>
      </c>
    </row>
    <row r="54" spans="1:13" ht="20.100000000000001" customHeight="1" thickBot="1" x14ac:dyDescent="0.3">
      <c r="A54" s="486"/>
      <c r="B54" s="487"/>
      <c r="C54" s="488">
        <v>2016</v>
      </c>
      <c r="D54" s="469">
        <v>2017</v>
      </c>
      <c r="E54" s="469">
        <v>2018</v>
      </c>
      <c r="F54" s="484"/>
      <c r="G54" s="484"/>
      <c r="H54" s="462"/>
      <c r="I54" s="482"/>
      <c r="J54" s="167">
        <v>2022</v>
      </c>
      <c r="K54" s="169">
        <v>2023</v>
      </c>
      <c r="M54" s="479"/>
    </row>
    <row r="55" spans="1:13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:I55" si="44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10.653550547848225</v>
      </c>
      <c r="I55" s="116">
        <f t="shared" si="44"/>
        <v>11.370049860386558</v>
      </c>
      <c r="J55" s="183">
        <f t="shared" ref="J55:K55" si="45">J31/J7</f>
        <v>11.347150790795316</v>
      </c>
      <c r="K55" s="184">
        <f t="shared" si="45"/>
        <v>12.055176739067795</v>
      </c>
      <c r="M55" s="23">
        <f>(K55-J55)/J55</f>
        <v>6.239680438959367E-2</v>
      </c>
    </row>
    <row r="56" spans="1:13" ht="20.100000000000001" customHeight="1" x14ac:dyDescent="0.25">
      <c r="A56" s="24"/>
      <c r="B56" t="s">
        <v>10</v>
      </c>
      <c r="C56" s="117">
        <f t="shared" ref="C56:I71" si="46">C32/C8</f>
        <v>8.3407750570927028</v>
      </c>
      <c r="D56" s="118">
        <f t="shared" si="46"/>
        <v>8.3926113663102786</v>
      </c>
      <c r="E56" s="118">
        <f t="shared" si="46"/>
        <v>8.7688624445989944</v>
      </c>
      <c r="F56" s="118">
        <f t="shared" ref="F56:G56" si="47">F32/F8</f>
        <v>8.861632720002369</v>
      </c>
      <c r="G56" s="118">
        <f t="shared" si="47"/>
        <v>8.7098588037958002</v>
      </c>
      <c r="H56" s="118">
        <f t="shared" ref="H56" si="48">H32/H8</f>
        <v>8.7108279571319205</v>
      </c>
      <c r="I56" s="119">
        <f t="shared" si="46"/>
        <v>9.5542379380992752</v>
      </c>
      <c r="J56" s="117">
        <f t="shared" ref="J56:K56" si="49">J32/J8</f>
        <v>9.5285779890676814</v>
      </c>
      <c r="K56" s="185">
        <f t="shared" si="49"/>
        <v>10.506699722420651</v>
      </c>
      <c r="M56" s="242">
        <f t="shared" ref="M56:M72" si="50">(K56-J56)/J56</f>
        <v>0.10265138559763974</v>
      </c>
    </row>
    <row r="57" spans="1:13" ht="20.100000000000001" customHeight="1" x14ac:dyDescent="0.25">
      <c r="A57" s="24"/>
      <c r="B57" t="s">
        <v>18</v>
      </c>
      <c r="C57" s="117">
        <f t="shared" si="46"/>
        <v>5.2730976957792945</v>
      </c>
      <c r="D57" s="118">
        <f t="shared" si="46"/>
        <v>6.1131859492436869</v>
      </c>
      <c r="E57" s="118">
        <f t="shared" si="46"/>
        <v>5.6729808754556217</v>
      </c>
      <c r="F57" s="118">
        <f t="shared" ref="F57:G57" si="51">F33/F9</f>
        <v>6.9424964576496411</v>
      </c>
      <c r="G57" s="118">
        <f t="shared" si="51"/>
        <v>6.4647493741631248</v>
      </c>
      <c r="H57" s="118">
        <f t="shared" ref="H57" si="52">H33/H9</f>
        <v>5.5641234748813355</v>
      </c>
      <c r="I57" s="119">
        <f t="shared" si="46"/>
        <v>5.8064225523380184</v>
      </c>
      <c r="J57" s="117">
        <f t="shared" ref="J57:K57" si="53">J33/J9</f>
        <v>5.7952352884872118</v>
      </c>
      <c r="K57" s="185">
        <f t="shared" si="53"/>
        <v>6.4944454464359707</v>
      </c>
      <c r="M57" s="30">
        <f t="shared" si="50"/>
        <v>0.1206525918521042</v>
      </c>
    </row>
    <row r="58" spans="1:13" ht="20.100000000000001" customHeight="1" x14ac:dyDescent="0.25">
      <c r="A58" s="24"/>
      <c r="B58" t="s">
        <v>15</v>
      </c>
      <c r="C58" s="117">
        <f t="shared" si="46"/>
        <v>13.142143378334337</v>
      </c>
      <c r="D58" s="118">
        <f t="shared" si="46"/>
        <v>14.005606159422275</v>
      </c>
      <c r="E58" s="118">
        <f t="shared" si="46"/>
        <v>15.710852034383059</v>
      </c>
      <c r="F58" s="118">
        <f t="shared" ref="F58:G58" si="54">F34/F10</f>
        <v>16.516943049386594</v>
      </c>
      <c r="G58" s="118">
        <f t="shared" si="54"/>
        <v>16.82118789067847</v>
      </c>
      <c r="H58" s="118">
        <f t="shared" ref="H58" si="55">H34/H10</f>
        <v>16.08776306488986</v>
      </c>
      <c r="I58" s="119">
        <f t="shared" si="46"/>
        <v>16.91149448579635</v>
      </c>
      <c r="J58" s="117">
        <f t="shared" ref="J58:K58" si="56">J34/J10</f>
        <v>16.850452451867501</v>
      </c>
      <c r="K58" s="185">
        <f t="shared" si="56"/>
        <v>17.094652594470354</v>
      </c>
      <c r="M58" s="30">
        <f t="shared" si="50"/>
        <v>1.4492200924598264E-2</v>
      </c>
    </row>
    <row r="59" spans="1:13" ht="20.100000000000001" customHeight="1" x14ac:dyDescent="0.25">
      <c r="A59" s="24"/>
      <c r="B59" t="s">
        <v>8</v>
      </c>
      <c r="C59" s="117">
        <f t="shared" si="46"/>
        <v>6.3988203266787655</v>
      </c>
      <c r="D59" s="118">
        <f t="shared" si="46"/>
        <v>3.142810838843511</v>
      </c>
      <c r="E59" s="118">
        <f t="shared" si="46"/>
        <v>3.4584985053288277</v>
      </c>
      <c r="F59" s="118">
        <f t="shared" ref="F59:G59" si="57">F35/F11</f>
        <v>2.8007500021904268</v>
      </c>
      <c r="G59" s="118">
        <f t="shared" si="57"/>
        <v>3.0593498746433818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6"/>
        <v>13.75466297322253</v>
      </c>
      <c r="D60" s="118">
        <f t="shared" si="46"/>
        <v>10.495685902002691</v>
      </c>
      <c r="E60" s="118">
        <f t="shared" si="46"/>
        <v>12.950920856147336</v>
      </c>
      <c r="F60" s="118">
        <f t="shared" ref="F60:G60" si="58">F36/F12</f>
        <v>10.068164450557848</v>
      </c>
      <c r="G60" s="118">
        <f t="shared" si="58"/>
        <v>9.1511891531451433</v>
      </c>
      <c r="H60" s="118">
        <f t="shared" ref="H60" si="59">H36/H12</f>
        <v>8.5774050780340083</v>
      </c>
      <c r="I60" s="119">
        <f t="shared" si="46"/>
        <v>9.5451962720437926</v>
      </c>
      <c r="J60" s="117">
        <f t="shared" ref="J60:K60" si="60">J36/J12</f>
        <v>9.4511958942577703</v>
      </c>
      <c r="K60" s="185">
        <f t="shared" si="60"/>
        <v>10.202000710912507</v>
      </c>
      <c r="M60" s="30">
        <f t="shared" si="50"/>
        <v>7.9440192019604741E-2</v>
      </c>
    </row>
    <row r="61" spans="1:13" ht="20.100000000000001" customHeight="1" x14ac:dyDescent="0.25">
      <c r="A61" s="24"/>
      <c r="B61" t="s">
        <v>13</v>
      </c>
      <c r="C61" s="117">
        <f t="shared" si="46"/>
        <v>21.465735798703776</v>
      </c>
      <c r="D61" s="118">
        <f t="shared" si="46"/>
        <v>14.720789007092199</v>
      </c>
      <c r="E61" s="118">
        <f t="shared" si="46"/>
        <v>12.061285530956013</v>
      </c>
      <c r="F61" s="118">
        <f t="shared" ref="F61:G61" si="61">F37/F13</f>
        <v>11.294826300496284</v>
      </c>
      <c r="G61" s="118">
        <f t="shared" si="61"/>
        <v>13.343641876226146</v>
      </c>
      <c r="H61" s="118">
        <f t="shared" ref="H61" si="62">H37/H13</f>
        <v>19.202643817056646</v>
      </c>
      <c r="I61" s="119">
        <f t="shared" si="46"/>
        <v>21.048911518261637</v>
      </c>
      <c r="J61" s="117">
        <f t="shared" ref="J61:K61" si="63">J37/J13</f>
        <v>21.462554487684471</v>
      </c>
      <c r="K61" s="185">
        <f t="shared" si="63"/>
        <v>18.450784880070326</v>
      </c>
      <c r="M61" s="30">
        <f t="shared" si="50"/>
        <v>-0.14032670758470725</v>
      </c>
    </row>
    <row r="62" spans="1:13" ht="20.100000000000001" customHeight="1" x14ac:dyDescent="0.25">
      <c r="A62" s="24"/>
      <c r="B62" t="s">
        <v>17</v>
      </c>
      <c r="C62" s="117">
        <f t="shared" si="46"/>
        <v>8.5465300809799558</v>
      </c>
      <c r="D62" s="118">
        <f t="shared" si="46"/>
        <v>10.986867547585044</v>
      </c>
      <c r="E62" s="118">
        <f t="shared" si="46"/>
        <v>8.4069324817011086</v>
      </c>
      <c r="F62" s="118">
        <f t="shared" ref="F62:G62" si="64">F38/F14</f>
        <v>8.1401663674342579</v>
      </c>
      <c r="G62" s="118">
        <f t="shared" si="64"/>
        <v>7.8997118247652534</v>
      </c>
      <c r="H62" s="118">
        <f t="shared" ref="H62" si="65">H38/H14</f>
        <v>7.6815972604717064</v>
      </c>
      <c r="I62" s="119">
        <f t="shared" si="46"/>
        <v>10.298383073450211</v>
      </c>
      <c r="J62" s="117">
        <f t="shared" ref="J62:K62" si="66">J38/J14</f>
        <v>9.9221525902886576</v>
      </c>
      <c r="K62" s="185">
        <f t="shared" si="66"/>
        <v>11.986136657382563</v>
      </c>
      <c r="M62" s="30">
        <f t="shared" si="50"/>
        <v>0.20801777117538356</v>
      </c>
    </row>
    <row r="63" spans="1:13" ht="20.100000000000001" customHeight="1" x14ac:dyDescent="0.25">
      <c r="A63" s="24"/>
      <c r="B63" t="s">
        <v>86</v>
      </c>
      <c r="C63" s="117">
        <f t="shared" si="46"/>
        <v>8.8219907864146805</v>
      </c>
      <c r="D63" s="118">
        <f t="shared" si="46"/>
        <v>7.9278075188695167</v>
      </c>
      <c r="E63" s="118">
        <f t="shared" si="46"/>
        <v>5.3059111054299448</v>
      </c>
      <c r="F63" s="118">
        <f t="shared" ref="F63:G63" si="67">F39/F15</f>
        <v>7.4216689735864705</v>
      </c>
      <c r="G63" s="118">
        <f t="shared" si="67"/>
        <v>7.9880684466342631</v>
      </c>
      <c r="H63" s="118">
        <f t="shared" ref="H63" si="68">H39/H15</f>
        <v>7.3332827086244254</v>
      </c>
      <c r="I63" s="119">
        <f t="shared" si="46"/>
        <v>7.146657211215242</v>
      </c>
      <c r="J63" s="117">
        <f t="shared" ref="J63:K63" si="69">J39/J15</f>
        <v>7.3214770645497325</v>
      </c>
      <c r="K63" s="185">
        <f t="shared" si="69"/>
        <v>8.0558817134159604</v>
      </c>
      <c r="M63" s="30">
        <f t="shared" si="50"/>
        <v>0.10030826326318533</v>
      </c>
    </row>
    <row r="64" spans="1:13" ht="20.100000000000001" customHeight="1" x14ac:dyDescent="0.25">
      <c r="A64" s="24"/>
      <c r="B64" t="s">
        <v>9</v>
      </c>
      <c r="C64" s="117">
        <f t="shared" si="46"/>
        <v>8.6157584549226236</v>
      </c>
      <c r="D64" s="118">
        <f t="shared" si="46"/>
        <v>9.2267089803991489</v>
      </c>
      <c r="E64" s="118">
        <f t="shared" si="46"/>
        <v>10.043909773256988</v>
      </c>
      <c r="F64" s="118">
        <f t="shared" ref="F64:G64" si="70">F40/F16</f>
        <v>9.7347836212761418</v>
      </c>
      <c r="G64" s="118">
        <f t="shared" si="70"/>
        <v>11.959347444545473</v>
      </c>
      <c r="H64" s="118">
        <f t="shared" ref="H64" si="71">H40/H16</f>
        <v>11.144735654047807</v>
      </c>
      <c r="I64" s="119">
        <f t="shared" si="46"/>
        <v>11.407877307692889</v>
      </c>
      <c r="J64" s="117">
        <f t="shared" ref="J64:K64" si="72">J40/J16</f>
        <v>11.370371006891615</v>
      </c>
      <c r="K64" s="185">
        <f t="shared" si="72"/>
        <v>11.994770317522319</v>
      </c>
      <c r="M64" s="30">
        <f t="shared" si="50"/>
        <v>5.4914594277728802E-2</v>
      </c>
    </row>
    <row r="65" spans="1:40" ht="20.100000000000001" customHeight="1" x14ac:dyDescent="0.25">
      <c r="A65" s="24"/>
      <c r="B65" t="s">
        <v>12</v>
      </c>
      <c r="C65" s="117">
        <f t="shared" si="46"/>
        <v>6.5114133195300425</v>
      </c>
      <c r="D65" s="118">
        <f t="shared" si="46"/>
        <v>6.194533158108551</v>
      </c>
      <c r="E65" s="118">
        <f t="shared" si="46"/>
        <v>5.8572628598213905</v>
      </c>
      <c r="F65" s="118">
        <f t="shared" ref="F65:G65" si="73">F41/F17</f>
        <v>4.6456746925895409</v>
      </c>
      <c r="G65" s="118">
        <f t="shared" si="73"/>
        <v>5.0539941688228893</v>
      </c>
      <c r="H65" s="118">
        <f t="shared" ref="H65" si="74">H41/H17</f>
        <v>5.2067475807992807</v>
      </c>
      <c r="I65" s="119">
        <f t="shared" si="46"/>
        <v>5.669224036997746</v>
      </c>
      <c r="J65" s="117">
        <f t="shared" ref="J65:K65" si="75">J41/J17</f>
        <v>5.6840418569818985</v>
      </c>
      <c r="K65" s="185">
        <f t="shared" si="75"/>
        <v>6.1645434644386468</v>
      </c>
      <c r="M65" s="30">
        <f t="shared" si="50"/>
        <v>8.4535198639772879E-2</v>
      </c>
    </row>
    <row r="66" spans="1:40" ht="20.100000000000001" customHeight="1" x14ac:dyDescent="0.25">
      <c r="A66" s="24"/>
      <c r="B66" t="s">
        <v>11</v>
      </c>
      <c r="C66" s="117">
        <f t="shared" si="46"/>
        <v>9.4593915192518825</v>
      </c>
      <c r="D66" s="118">
        <f t="shared" si="46"/>
        <v>9.8262393081334114</v>
      </c>
      <c r="E66" s="118">
        <f t="shared" si="46"/>
        <v>9.8714347596235577</v>
      </c>
      <c r="F66" s="118">
        <f t="shared" ref="F66:G66" si="76">F42/F18</f>
        <v>9.5642067097241092</v>
      </c>
      <c r="G66" s="118">
        <f t="shared" si="76"/>
        <v>8.986912153786843</v>
      </c>
      <c r="H66" s="118">
        <f t="shared" ref="H66" si="77">H42/H18</f>
        <v>9.5622009717787151</v>
      </c>
      <c r="I66" s="119">
        <f t="shared" si="46"/>
        <v>9.9662287667502074</v>
      </c>
      <c r="J66" s="117">
        <f t="shared" ref="J66:K66" si="78">J42/J18</f>
        <v>10.164145499173813</v>
      </c>
      <c r="K66" s="185">
        <f t="shared" si="78"/>
        <v>9.7021098265297461</v>
      </c>
      <c r="M66" s="30">
        <f t="shared" si="50"/>
        <v>-4.5457404430271409E-2</v>
      </c>
    </row>
    <row r="67" spans="1:40" s="1" customFormat="1" ht="20.100000000000001" customHeight="1" x14ac:dyDescent="0.25">
      <c r="A67" s="24"/>
      <c r="B67" t="s">
        <v>6</v>
      </c>
      <c r="C67" s="117">
        <f t="shared" si="46"/>
        <v>10.43620664331918</v>
      </c>
      <c r="D67" s="118">
        <f t="shared" si="46"/>
        <v>10.88841256916583</v>
      </c>
      <c r="E67" s="118">
        <f t="shared" si="46"/>
        <v>11.564204729106528</v>
      </c>
      <c r="F67" s="118">
        <f t="shared" ref="F67:G67" si="79">F43/F19</f>
        <v>11.385769200869499</v>
      </c>
      <c r="G67" s="118">
        <f t="shared" si="79"/>
        <v>11.546971243508999</v>
      </c>
      <c r="H67" s="118">
        <f t="shared" ref="H67" si="80">H43/H19</f>
        <v>11.892505266359258</v>
      </c>
      <c r="I67" s="119">
        <f t="shared" si="46"/>
        <v>12.331970703911043</v>
      </c>
      <c r="J67" s="117">
        <f t="shared" ref="J67:K67" si="81">J43/J19</f>
        <v>12.358848199892687</v>
      </c>
      <c r="K67" s="185">
        <f t="shared" si="81"/>
        <v>13.050452680761087</v>
      </c>
      <c r="L67"/>
      <c r="M67" s="30">
        <f t="shared" si="50"/>
        <v>5.5960269895895677E-2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6"/>
        <v>17.343538291795131</v>
      </c>
      <c r="D68" s="122">
        <f t="shared" si="46"/>
        <v>15.135612348541587</v>
      </c>
      <c r="E68" s="122">
        <f t="shared" si="46"/>
        <v>17.897327696503972</v>
      </c>
      <c r="F68" s="122">
        <f t="shared" ref="F68:G68" si="82">F44/F20</f>
        <v>17.227658366505111</v>
      </c>
      <c r="G68" s="122">
        <f t="shared" si="82"/>
        <v>17.857502174372957</v>
      </c>
      <c r="H68" s="122">
        <f t="shared" ref="H68" si="83">H44/H20</f>
        <v>18.798711710200049</v>
      </c>
      <c r="I68" s="119">
        <f t="shared" si="46"/>
        <v>18.03887150079888</v>
      </c>
      <c r="J68" s="117">
        <f t="shared" ref="J68:K68" si="84">J44/J20</f>
        <v>18.235542735813151</v>
      </c>
      <c r="K68" s="185">
        <f t="shared" si="84"/>
        <v>19.102063365101746</v>
      </c>
      <c r="M68" s="34">
        <f t="shared" si="50"/>
        <v>4.7518225360346236E-2</v>
      </c>
    </row>
    <row r="69" spans="1:40" ht="20.100000000000001" customHeight="1" thickBot="1" x14ac:dyDescent="0.3">
      <c r="A69" s="5" t="s">
        <v>46</v>
      </c>
      <c r="B69" s="6"/>
      <c r="C69" s="124">
        <f t="shared" si="46"/>
        <v>4.3607267461763808</v>
      </c>
      <c r="D69" s="125">
        <f t="shared" si="46"/>
        <v>4.3688660485568471</v>
      </c>
      <c r="E69" s="125">
        <f t="shared" si="46"/>
        <v>4.2553963546621869</v>
      </c>
      <c r="F69" s="125">
        <f t="shared" ref="F69:G69" si="85">F45/F21</f>
        <v>4.2796460972023116</v>
      </c>
      <c r="G69" s="125">
        <f t="shared" si="85"/>
        <v>4.2715930980478385</v>
      </c>
      <c r="H69" s="125">
        <f t="shared" ref="H69" si="86">H45/H21</f>
        <v>4.3261342870984061</v>
      </c>
      <c r="I69" s="126">
        <f t="shared" si="46"/>
        <v>4.5918925816955234</v>
      </c>
      <c r="J69" s="124">
        <f t="shared" ref="J69:K69" si="87">J45/J21</f>
        <v>4.6058469707132064</v>
      </c>
      <c r="K69" s="186">
        <f t="shared" si="87"/>
        <v>4.5921776113132609</v>
      </c>
      <c r="M69" s="23">
        <f t="shared" si="50"/>
        <v>-2.9678275215967152E-3</v>
      </c>
    </row>
    <row r="70" spans="1:40" ht="20.100000000000001" customHeight="1" x14ac:dyDescent="0.25">
      <c r="A70" s="24"/>
      <c r="B70" t="s">
        <v>4</v>
      </c>
      <c r="C70" s="117">
        <f t="shared" si="46"/>
        <v>3.1413348569399915</v>
      </c>
      <c r="D70" s="118">
        <f t="shared" si="46"/>
        <v>4.3284595703762214</v>
      </c>
      <c r="E70" s="118">
        <f t="shared" si="46"/>
        <v>3.1386516925936014</v>
      </c>
      <c r="F70" s="118">
        <f t="shared" ref="F70:G70" si="88">F46/F22</f>
        <v>6.0754139030935139</v>
      </c>
      <c r="G70" s="118">
        <f t="shared" si="88"/>
        <v>7.2685314138173851</v>
      </c>
      <c r="H70" s="118">
        <f t="shared" ref="H70" si="89">H46/H22</f>
        <v>6.5255867000418615</v>
      </c>
      <c r="I70" s="119">
        <f t="shared" si="46"/>
        <v>6.5536923994068115</v>
      </c>
      <c r="J70" s="117">
        <f t="shared" ref="J70:K70" si="90">J46/J22</f>
        <v>6.6713906912275771</v>
      </c>
      <c r="K70" s="185">
        <f t="shared" si="90"/>
        <v>8.7783444510940161</v>
      </c>
      <c r="M70" s="242">
        <f t="shared" si="50"/>
        <v>0.31581927327939874</v>
      </c>
    </row>
    <row r="71" spans="1:40" ht="20.100000000000001" customHeight="1" thickBot="1" x14ac:dyDescent="0.3">
      <c r="A71" s="24"/>
      <c r="B71" t="s">
        <v>3</v>
      </c>
      <c r="C71" s="121">
        <f t="shared" si="46"/>
        <v>4.3699453667179951</v>
      </c>
      <c r="D71" s="118">
        <f t="shared" si="46"/>
        <v>4.3690461229431028</v>
      </c>
      <c r="E71" s="118">
        <f t="shared" si="46"/>
        <v>4.2580664307500946</v>
      </c>
      <c r="F71" s="118">
        <f t="shared" ref="F71:G71" si="91">F47/F23</f>
        <v>4.2757988184197595</v>
      </c>
      <c r="G71" s="118">
        <f t="shared" si="91"/>
        <v>4.259372905848462</v>
      </c>
      <c r="H71" s="118">
        <f t="shared" ref="H71" si="92">H47/H23</f>
        <v>4.307730186716701</v>
      </c>
      <c r="I71" s="123">
        <f t="shared" si="46"/>
        <v>4.5771267716170883</v>
      </c>
      <c r="J71" s="117">
        <f t="shared" ref="J71:K71" si="93">J47/J23</f>
        <v>4.5904742495348927</v>
      </c>
      <c r="K71" s="185">
        <f t="shared" si="93"/>
        <v>4.5589534098833919</v>
      </c>
      <c r="M71" s="34">
        <f t="shared" si="50"/>
        <v>-6.8665758564476122E-3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94">C48/C24</f>
        <v>6.2654848542489967</v>
      </c>
      <c r="D72" s="128">
        <f t="shared" si="94"/>
        <v>6.4560462042243847</v>
      </c>
      <c r="E72" s="128">
        <f t="shared" si="94"/>
        <v>6.5952788640868016</v>
      </c>
      <c r="F72" s="128">
        <f t="shared" ref="F72:G72" si="95">F48/F24</f>
        <v>6.5978985402664216</v>
      </c>
      <c r="G72" s="128">
        <f t="shared" si="95"/>
        <v>6.5158732455828323</v>
      </c>
      <c r="H72" s="128">
        <f t="shared" ref="H72" si="96">H48/H24</f>
        <v>6.7580608668459456</v>
      </c>
      <c r="I72" s="176">
        <f t="shared" si="94"/>
        <v>6.9933750688185867</v>
      </c>
      <c r="J72" s="187">
        <f t="shared" ref="J72:K72" si="97">J48/J24</f>
        <v>6.995847924132887</v>
      </c>
      <c r="K72" s="188">
        <f t="shared" si="97"/>
        <v>7.2018074025421726</v>
      </c>
      <c r="M72" s="129">
        <f t="shared" si="50"/>
        <v>2.944024522014085E-2</v>
      </c>
    </row>
    <row r="74" spans="1:40" ht="15.75" x14ac:dyDescent="0.25">
      <c r="A74" s="99" t="s">
        <v>39</v>
      </c>
    </row>
  </sheetData>
  <mergeCells count="46">
    <mergeCell ref="W5:X5"/>
    <mergeCell ref="S29:S30"/>
    <mergeCell ref="W29:X29"/>
    <mergeCell ref="S5:S6"/>
    <mergeCell ref="N29:N30"/>
    <mergeCell ref="O29:O30"/>
    <mergeCell ref="N5:N6"/>
    <mergeCell ref="O5:O6"/>
    <mergeCell ref="R5:R6"/>
    <mergeCell ref="R29:R30"/>
    <mergeCell ref="P5:P6"/>
    <mergeCell ref="P29:P30"/>
    <mergeCell ref="Q5:Q6"/>
    <mergeCell ref="Q29:Q30"/>
    <mergeCell ref="T5:U5"/>
    <mergeCell ref="T29:U29"/>
    <mergeCell ref="A29:B30"/>
    <mergeCell ref="C29:C30"/>
    <mergeCell ref="D29:D30"/>
    <mergeCell ref="E29:E30"/>
    <mergeCell ref="M29:M30"/>
    <mergeCell ref="I29:I30"/>
    <mergeCell ref="H29:H30"/>
    <mergeCell ref="F29:F30"/>
    <mergeCell ref="G29:G30"/>
    <mergeCell ref="J29:K29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A53:B54"/>
    <mergeCell ref="C53:C54"/>
    <mergeCell ref="D53:D54"/>
    <mergeCell ref="E53:E54"/>
    <mergeCell ref="M53:M54"/>
    <mergeCell ref="I53:I54"/>
    <mergeCell ref="H53:H54"/>
    <mergeCell ref="F53:F54"/>
    <mergeCell ref="G53:G54"/>
    <mergeCell ref="J53:K53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7:U24 W8:W10 T31:U48 W31:X34 J55:K58 M55:M58 W7 W12:W23 W36:X48 X35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X141"/>
  <sheetViews>
    <sheetView topLeftCell="A123" workbookViewId="0">
      <selection activeCell="J65" sqref="J65:K9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70" t="s">
        <v>29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3">
        <v>2019</v>
      </c>
      <c r="Q5" s="490">
        <v>2020</v>
      </c>
      <c r="R5" s="463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4" ht="21.75" customHeight="1" thickBot="1" x14ac:dyDescent="0.3">
      <c r="A6" s="486"/>
      <c r="B6" s="48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89"/>
      <c r="Q6" s="491"/>
      <c r="R6" s="48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15">
        <v>21704967</v>
      </c>
      <c r="J7" s="14">
        <v>16803815</v>
      </c>
      <c r="K7" s="161">
        <v>16104259</v>
      </c>
      <c r="M7" s="135">
        <f t="shared" ref="M7:U7" si="0">C7/C45</f>
        <v>0.16972846980551387</v>
      </c>
      <c r="N7" s="261">
        <f t="shared" si="0"/>
        <v>0.17784797322324608</v>
      </c>
      <c r="O7" s="21">
        <f t="shared" si="0"/>
        <v>0.17665948104128135</v>
      </c>
      <c r="P7" s="21">
        <f t="shared" si="0"/>
        <v>0.17230649587352914</v>
      </c>
      <c r="Q7" s="21">
        <f t="shared" si="0"/>
        <v>0.17704576152653625</v>
      </c>
      <c r="R7" s="418">
        <f t="shared" si="0"/>
        <v>0.17328196252462968</v>
      </c>
      <c r="S7" s="27">
        <f t="shared" si="0"/>
        <v>0.17421887997581978</v>
      </c>
      <c r="T7" s="20">
        <f t="shared" si="0"/>
        <v>0.18436291455918027</v>
      </c>
      <c r="U7" s="235">
        <f t="shared" si="0"/>
        <v>0.179509008400561</v>
      </c>
      <c r="W7" s="102">
        <f>(K7-J7)/J7</f>
        <v>-4.1630784437938648E-2</v>
      </c>
      <c r="X7" s="101">
        <f>(U7-T7)*100</f>
        <v>-0.48539061586192755</v>
      </c>
    </row>
    <row r="8" spans="1:24" ht="20.100000000000001" customHeight="1" x14ac:dyDescent="0.25">
      <c r="A8" s="24"/>
      <c r="B8" t="s">
        <v>91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12">
        <v>1338075</v>
      </c>
      <c r="J8" s="11">
        <v>1052777</v>
      </c>
      <c r="K8" s="162">
        <v>1102656</v>
      </c>
      <c r="M8" s="77">
        <f t="shared" ref="M8:U8" si="1">C8/C7</f>
        <v>2.6249139286006702E-2</v>
      </c>
      <c r="N8" s="37">
        <f t="shared" si="1"/>
        <v>2.3146858668846582E-2</v>
      </c>
      <c r="O8" s="18">
        <f t="shared" si="1"/>
        <v>3.5132059101834937E-2</v>
      </c>
      <c r="P8" s="18">
        <f t="shared" si="1"/>
        <v>3.404074400013489E-2</v>
      </c>
      <c r="Q8" s="18">
        <f t="shared" si="1"/>
        <v>2.9911669085546749E-2</v>
      </c>
      <c r="R8" s="412">
        <f t="shared" si="1"/>
        <v>4.806026009646111E-2</v>
      </c>
      <c r="S8" s="173">
        <f t="shared" si="1"/>
        <v>6.1648331462563384E-2</v>
      </c>
      <c r="T8" s="96">
        <f t="shared" si="1"/>
        <v>6.2651070605097711E-2</v>
      </c>
      <c r="U8" s="78">
        <f t="shared" si="1"/>
        <v>6.8469837699455777E-2</v>
      </c>
      <c r="W8" s="107">
        <f t="shared" ref="W8:W47" si="2">(K8-J8)/J8</f>
        <v>4.737850465958128E-2</v>
      </c>
      <c r="X8" s="104">
        <f t="shared" ref="X8:X47" si="3">(U8-T8)*100</f>
        <v>0.5818767094358066</v>
      </c>
    </row>
    <row r="9" spans="1:24" ht="20.100000000000001" customHeight="1" thickBot="1" x14ac:dyDescent="0.3">
      <c r="A9" s="24"/>
      <c r="B9" t="s">
        <v>92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12">
        <v>20366892</v>
      </c>
      <c r="J9" s="11">
        <v>15751038</v>
      </c>
      <c r="K9" s="162">
        <v>15001603</v>
      </c>
      <c r="M9" s="77">
        <f t="shared" ref="M9:U9" si="4">C9/C7</f>
        <v>0.9737508607139933</v>
      </c>
      <c r="N9" s="37">
        <f t="shared" si="4"/>
        <v>0.97685314133115342</v>
      </c>
      <c r="O9" s="18">
        <f t="shared" si="4"/>
        <v>0.96486794089816508</v>
      </c>
      <c r="P9" s="18">
        <f t="shared" si="4"/>
        <v>0.9659592559998651</v>
      </c>
      <c r="Q9" s="18">
        <f t="shared" si="4"/>
        <v>0.97008833091445323</v>
      </c>
      <c r="R9" s="412">
        <f t="shared" si="4"/>
        <v>0.95193973990353886</v>
      </c>
      <c r="S9" s="173">
        <f t="shared" si="4"/>
        <v>0.93835166853743657</v>
      </c>
      <c r="T9" s="96">
        <f t="shared" si="4"/>
        <v>0.93734892939490233</v>
      </c>
      <c r="U9" s="78">
        <f t="shared" si="4"/>
        <v>0.9315301623005442</v>
      </c>
      <c r="W9" s="105">
        <f t="shared" si="2"/>
        <v>-4.7580038852042643E-2</v>
      </c>
      <c r="X9" s="104">
        <f t="shared" si="3"/>
        <v>-0.58187670943581349</v>
      </c>
    </row>
    <row r="10" spans="1:24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15">
        <v>395152</v>
      </c>
      <c r="J10" s="14">
        <v>286870</v>
      </c>
      <c r="K10" s="161">
        <v>297384</v>
      </c>
      <c r="M10" s="135">
        <f t="shared" ref="M10:U10" si="5">C10/C45</f>
        <v>4.9136578932567508E-3</v>
      </c>
      <c r="N10" s="261">
        <f t="shared" si="5"/>
        <v>6.1199818460995941E-3</v>
      </c>
      <c r="O10" s="21">
        <f t="shared" si="5"/>
        <v>3.7324633620504665E-3</v>
      </c>
      <c r="P10" s="21">
        <f t="shared" si="5"/>
        <v>3.1525182076150658E-3</v>
      </c>
      <c r="Q10" s="21">
        <f t="shared" si="5"/>
        <v>2.4520263527131555E-3</v>
      </c>
      <c r="R10" s="418">
        <f t="shared" si="5"/>
        <v>2.5319453188924093E-3</v>
      </c>
      <c r="S10" s="27">
        <f t="shared" si="5"/>
        <v>3.171759664974618E-3</v>
      </c>
      <c r="T10" s="20">
        <f t="shared" si="5"/>
        <v>3.1473917857100932E-3</v>
      </c>
      <c r="U10" s="235">
        <f t="shared" si="5"/>
        <v>3.3148440393434078E-3</v>
      </c>
      <c r="W10" s="102">
        <f t="shared" si="2"/>
        <v>3.6650747725450551E-2</v>
      </c>
      <c r="X10" s="101">
        <f t="shared" si="3"/>
        <v>1.6745225363331465E-2</v>
      </c>
    </row>
    <row r="11" spans="1:24" ht="20.100000000000001" customHeight="1" x14ac:dyDescent="0.25">
      <c r="A11" s="24"/>
      <c r="B11" t="s">
        <v>91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12">
        <v>300674</v>
      </c>
      <c r="J11" s="11">
        <v>217513</v>
      </c>
      <c r="K11" s="162">
        <v>227049</v>
      </c>
      <c r="M11" s="77">
        <f t="shared" ref="M11:U11" si="6">C11/C10</f>
        <v>0.96360237458063724</v>
      </c>
      <c r="N11" s="37">
        <f t="shared" si="6"/>
        <v>0.94817236324716725</v>
      </c>
      <c r="O11" s="18">
        <f t="shared" si="6"/>
        <v>0.86713871063099801</v>
      </c>
      <c r="P11" s="18">
        <f t="shared" si="6"/>
        <v>0.76941856942467934</v>
      </c>
      <c r="Q11" s="18">
        <f t="shared" si="6"/>
        <v>0.76877444542004403</v>
      </c>
      <c r="R11" s="412">
        <f t="shared" si="6"/>
        <v>0.71736248838059957</v>
      </c>
      <c r="S11" s="173">
        <f t="shared" si="6"/>
        <v>0.76090719520589545</v>
      </c>
      <c r="T11" s="96">
        <f t="shared" si="6"/>
        <v>0.75822846585561399</v>
      </c>
      <c r="U11" s="78">
        <f t="shared" si="6"/>
        <v>0.76348761197643455</v>
      </c>
      <c r="W11" s="107">
        <f t="shared" si="2"/>
        <v>4.3841057775857076E-2</v>
      </c>
      <c r="X11" s="104">
        <f t="shared" si="3"/>
        <v>0.52591461208205681</v>
      </c>
    </row>
    <row r="12" spans="1:24" ht="20.100000000000001" customHeight="1" thickBot="1" x14ac:dyDescent="0.3">
      <c r="A12" s="24"/>
      <c r="B12" t="s">
        <v>92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12">
        <v>94478</v>
      </c>
      <c r="J12" s="11">
        <v>69357</v>
      </c>
      <c r="K12" s="162">
        <v>70335</v>
      </c>
      <c r="M12" s="77">
        <f t="shared" ref="M12:U12" si="7">C12/C10</f>
        <v>3.6397625419362735E-2</v>
      </c>
      <c r="N12" s="37">
        <f t="shared" si="7"/>
        <v>5.1827636752832779E-2</v>
      </c>
      <c r="O12" s="18">
        <f t="shared" si="7"/>
        <v>0.13286128936900199</v>
      </c>
      <c r="P12" s="18">
        <f t="shared" si="7"/>
        <v>0.23058143057532071</v>
      </c>
      <c r="Q12" s="18">
        <f t="shared" si="7"/>
        <v>0.23122555457995603</v>
      </c>
      <c r="R12" s="412">
        <f t="shared" si="7"/>
        <v>0.28263751161940048</v>
      </c>
      <c r="S12" s="173">
        <f t="shared" si="7"/>
        <v>0.23909280479410455</v>
      </c>
      <c r="T12" s="96">
        <f t="shared" si="7"/>
        <v>0.24177153414438596</v>
      </c>
      <c r="U12" s="78">
        <f t="shared" si="7"/>
        <v>0.2365123880235655</v>
      </c>
      <c r="W12" s="105">
        <f t="shared" si="2"/>
        <v>1.4100955923699122E-2</v>
      </c>
      <c r="X12" s="104">
        <f t="shared" si="3"/>
        <v>-0.52591461208204571</v>
      </c>
    </row>
    <row r="13" spans="1:24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15">
        <v>16007296</v>
      </c>
      <c r="J13" s="14">
        <v>11338347</v>
      </c>
      <c r="K13" s="161">
        <v>11629320</v>
      </c>
      <c r="M13" s="135">
        <f t="shared" ref="M13:U13" si="8">C13/C45</f>
        <v>0.10710724608689627</v>
      </c>
      <c r="N13" s="261">
        <f t="shared" si="8"/>
        <v>0.12124858045832795</v>
      </c>
      <c r="O13" s="21">
        <f t="shared" si="8"/>
        <v>0.11419191478834301</v>
      </c>
      <c r="P13" s="21">
        <f t="shared" si="8"/>
        <v>0.1035463472310922</v>
      </c>
      <c r="Q13" s="21">
        <f t="shared" si="8"/>
        <v>0.10998306230506669</v>
      </c>
      <c r="R13" s="418">
        <f t="shared" si="8"/>
        <v>0.11917458342998284</v>
      </c>
      <c r="S13" s="27">
        <f t="shared" si="8"/>
        <v>0.12848548355597222</v>
      </c>
      <c r="T13" s="20">
        <f t="shared" si="8"/>
        <v>0.12439857848966666</v>
      </c>
      <c r="U13" s="235">
        <f t="shared" si="8"/>
        <v>0.1296282990464083</v>
      </c>
      <c r="W13" s="102">
        <f t="shared" si="2"/>
        <v>2.5662735493983381E-2</v>
      </c>
      <c r="X13" s="101">
        <f t="shared" si="3"/>
        <v>0.52297205567416327</v>
      </c>
    </row>
    <row r="14" spans="1:24" ht="20.100000000000001" customHeight="1" x14ac:dyDescent="0.25">
      <c r="A14" s="24"/>
      <c r="B14" t="s">
        <v>91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12">
        <v>523464</v>
      </c>
      <c r="J14" s="11">
        <v>381247</v>
      </c>
      <c r="K14" s="162">
        <v>366190</v>
      </c>
      <c r="M14" s="77">
        <f t="shared" ref="M14:U14" si="9">C14/C13</f>
        <v>0.16604164085907627</v>
      </c>
      <c r="N14" s="37">
        <f t="shared" si="9"/>
        <v>0.11717239275002839</v>
      </c>
      <c r="O14" s="18">
        <f t="shared" si="9"/>
        <v>9.9984464314027188E-2</v>
      </c>
      <c r="P14" s="18">
        <f t="shared" si="9"/>
        <v>5.2831499286814944E-2</v>
      </c>
      <c r="Q14" s="18">
        <f t="shared" si="9"/>
        <v>3.6418808164385232E-2</v>
      </c>
      <c r="R14" s="412">
        <f t="shared" si="9"/>
        <v>3.679610439147158E-2</v>
      </c>
      <c r="S14" s="173">
        <f t="shared" si="9"/>
        <v>3.2701588075837416E-2</v>
      </c>
      <c r="T14" s="96">
        <f t="shared" si="9"/>
        <v>3.3624566261731097E-2</v>
      </c>
      <c r="U14" s="78">
        <f t="shared" si="9"/>
        <v>3.1488513515837556E-2</v>
      </c>
      <c r="W14" s="107">
        <f t="shared" si="2"/>
        <v>-3.9494081264901754E-2</v>
      </c>
      <c r="X14" s="104">
        <f t="shared" si="3"/>
        <v>-0.21360527458935408</v>
      </c>
    </row>
    <row r="15" spans="1:24" ht="20.100000000000001" customHeight="1" thickBot="1" x14ac:dyDescent="0.3">
      <c r="A15" s="24"/>
      <c r="B15" t="s">
        <v>92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12">
        <v>15483832</v>
      </c>
      <c r="J15" s="11">
        <v>10957100</v>
      </c>
      <c r="K15" s="162">
        <v>11263130</v>
      </c>
      <c r="M15" s="77">
        <f t="shared" ref="M15:U15" si="10">C15/C13</f>
        <v>0.83395835914092376</v>
      </c>
      <c r="N15" s="37">
        <f t="shared" si="10"/>
        <v>0.88282760724997156</v>
      </c>
      <c r="O15" s="18">
        <f t="shared" si="10"/>
        <v>0.90001553568597281</v>
      </c>
      <c r="P15" s="18">
        <f t="shared" si="10"/>
        <v>0.94716850071318504</v>
      </c>
      <c r="Q15" s="18">
        <f t="shared" si="10"/>
        <v>0.96358119183561475</v>
      </c>
      <c r="R15" s="412">
        <f t="shared" si="10"/>
        <v>0.96320389560852837</v>
      </c>
      <c r="S15" s="173">
        <f t="shared" si="10"/>
        <v>0.96729841192416255</v>
      </c>
      <c r="T15" s="96">
        <f t="shared" si="10"/>
        <v>0.96637543373826895</v>
      </c>
      <c r="U15" s="78">
        <f t="shared" si="10"/>
        <v>0.96851148648416241</v>
      </c>
      <c r="W15" s="105">
        <f t="shared" si="2"/>
        <v>2.792983544916082E-2</v>
      </c>
      <c r="X15" s="104">
        <f t="shared" si="3"/>
        <v>0.21360527458934575</v>
      </c>
    </row>
    <row r="16" spans="1:24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15"/>
      <c r="J16" s="14"/>
      <c r="K16" s="161"/>
      <c r="M16" s="135">
        <f t="shared" ref="M16:U16" si="11">C16/C45</f>
        <v>9.8886259050122547E-4</v>
      </c>
      <c r="N16" s="261">
        <f t="shared" si="11"/>
        <v>7.9174123550826881E-4</v>
      </c>
      <c r="O16" s="21">
        <f t="shared" si="11"/>
        <v>2.2506626970580906E-3</v>
      </c>
      <c r="P16" s="21">
        <f t="shared" si="11"/>
        <v>2.3926849718932889E-3</v>
      </c>
      <c r="Q16" s="21">
        <f t="shared" si="11"/>
        <v>6.798333674725369E-4</v>
      </c>
      <c r="R16" s="418">
        <f t="shared" si="11"/>
        <v>0</v>
      </c>
      <c r="S16" s="27">
        <f t="shared" si="11"/>
        <v>0</v>
      </c>
      <c r="T16" s="20">
        <f t="shared" si="11"/>
        <v>0</v>
      </c>
      <c r="U16" s="235">
        <f t="shared" si="11"/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12"/>
      <c r="J17" s="11"/>
      <c r="K17" s="162"/>
      <c r="M17" s="77">
        <f>C17/C16</f>
        <v>1</v>
      </c>
      <c r="N17" s="37">
        <f>D17/D16</f>
        <v>1</v>
      </c>
      <c r="O17" s="18">
        <f>E17/E16</f>
        <v>1</v>
      </c>
      <c r="P17" s="18">
        <f>F17/F16</f>
        <v>1</v>
      </c>
      <c r="Q17" s="18">
        <f>G17/G16</f>
        <v>1</v>
      </c>
      <c r="R17" s="412"/>
      <c r="S17" s="173"/>
      <c r="T17" s="96"/>
      <c r="U17" s="78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15">
        <v>38012</v>
      </c>
      <c r="J18" s="14">
        <v>27553</v>
      </c>
      <c r="K18" s="161">
        <v>25047</v>
      </c>
      <c r="M18" s="135">
        <f t="shared" ref="M18:U18" si="12">C18/C45</f>
        <v>3.0864650914874908E-4</v>
      </c>
      <c r="N18" s="261">
        <f t="shared" si="12"/>
        <v>2.4244477746609554E-4</v>
      </c>
      <c r="O18" s="21">
        <f t="shared" si="12"/>
        <v>2.0694350900920139E-4</v>
      </c>
      <c r="P18" s="21">
        <f t="shared" si="12"/>
        <v>2.374298285266915E-4</v>
      </c>
      <c r="Q18" s="21">
        <f t="shared" si="12"/>
        <v>4.8167059279370048E-4</v>
      </c>
      <c r="R18" s="418">
        <f t="shared" si="12"/>
        <v>2.7761138484518662E-4</v>
      </c>
      <c r="S18" s="27">
        <f t="shared" si="12"/>
        <v>3.0511025728078103E-4</v>
      </c>
      <c r="T18" s="20">
        <f t="shared" si="12"/>
        <v>3.0229750713448668E-4</v>
      </c>
      <c r="U18" s="235">
        <f t="shared" si="12"/>
        <v>2.7919087325960489E-4</v>
      </c>
      <c r="W18" s="102">
        <f t="shared" si="2"/>
        <v>-9.0951983450078031E-2</v>
      </c>
      <c r="X18" s="101">
        <f t="shared" si="3"/>
        <v>-2.3106633874881788E-3</v>
      </c>
    </row>
    <row r="19" spans="1:24" ht="20.100000000000001" customHeight="1" x14ac:dyDescent="0.25">
      <c r="A19" s="24"/>
      <c r="B19" t="s">
        <v>91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12">
        <v>32441</v>
      </c>
      <c r="J19" s="11">
        <v>24024</v>
      </c>
      <c r="K19" s="162">
        <v>20579</v>
      </c>
      <c r="M19" s="77">
        <f t="shared" ref="M19:U19" si="13">C19/C18</f>
        <v>0.87428402716268083</v>
      </c>
      <c r="N19" s="37">
        <f t="shared" si="13"/>
        <v>0.80085896777035459</v>
      </c>
      <c r="O19" s="18">
        <f t="shared" si="13"/>
        <v>0.74328295549958023</v>
      </c>
      <c r="P19" s="18">
        <f t="shared" si="13"/>
        <v>0.76707003785830175</v>
      </c>
      <c r="Q19" s="18">
        <f t="shared" si="13"/>
        <v>0.53571230675458525</v>
      </c>
      <c r="R19" s="412">
        <f t="shared" si="13"/>
        <v>0.74520246074740615</v>
      </c>
      <c r="S19" s="173">
        <f t="shared" si="13"/>
        <v>0.8534410186256971</v>
      </c>
      <c r="T19" s="96">
        <f t="shared" si="13"/>
        <v>0.87191957318622293</v>
      </c>
      <c r="U19" s="78">
        <f t="shared" si="13"/>
        <v>0.8216153631173394</v>
      </c>
      <c r="W19" s="107">
        <f t="shared" si="2"/>
        <v>-0.14339826839826839</v>
      </c>
      <c r="X19" s="104">
        <f t="shared" si="3"/>
        <v>-5.0304210068883526</v>
      </c>
    </row>
    <row r="20" spans="1:24" ht="20.100000000000001" customHeight="1" thickBot="1" x14ac:dyDescent="0.3">
      <c r="A20" s="24"/>
      <c r="B20" t="s">
        <v>92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12">
        <v>5571</v>
      </c>
      <c r="J20" s="11">
        <v>3529</v>
      </c>
      <c r="K20" s="162">
        <v>4468</v>
      </c>
      <c r="M20" s="77">
        <f t="shared" ref="M20:U20" si="14">C20/C18</f>
        <v>0.12571597283731917</v>
      </c>
      <c r="N20" s="37">
        <f t="shared" si="14"/>
        <v>0.19914103222964541</v>
      </c>
      <c r="O20" s="18">
        <f t="shared" si="14"/>
        <v>0.25671704450041982</v>
      </c>
      <c r="P20" s="18">
        <f t="shared" si="14"/>
        <v>0.23292996214169823</v>
      </c>
      <c r="Q20" s="18">
        <f t="shared" si="14"/>
        <v>0.46428769324541475</v>
      </c>
      <c r="R20" s="412">
        <f t="shared" si="14"/>
        <v>0.25479753925259391</v>
      </c>
      <c r="S20" s="173">
        <f t="shared" si="14"/>
        <v>0.14655898137430284</v>
      </c>
      <c r="T20" s="96">
        <f t="shared" si="14"/>
        <v>0.12808042681377707</v>
      </c>
      <c r="U20" s="78">
        <f t="shared" si="14"/>
        <v>0.1783846368826606</v>
      </c>
      <c r="W20" s="105">
        <f t="shared" si="2"/>
        <v>0.26608104278832528</v>
      </c>
      <c r="X20" s="104">
        <f t="shared" si="3"/>
        <v>5.0304210068883526</v>
      </c>
    </row>
    <row r="21" spans="1:24" ht="20.100000000000001" customHeight="1" thickBot="1" x14ac:dyDescent="0.3">
      <c r="A21" s="5" t="s">
        <v>19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15">
        <v>361897</v>
      </c>
      <c r="J21" s="14">
        <v>262483</v>
      </c>
      <c r="K21" s="161">
        <v>343466</v>
      </c>
      <c r="M21" s="135">
        <f t="shared" ref="M21:U21" si="15">C21/C45</f>
        <v>9.6836179181117709E-3</v>
      </c>
      <c r="N21" s="261">
        <f t="shared" si="15"/>
        <v>6.7874926048202104E-3</v>
      </c>
      <c r="O21" s="21">
        <f t="shared" si="15"/>
        <v>9.2623813988679232E-3</v>
      </c>
      <c r="P21" s="21">
        <f t="shared" si="15"/>
        <v>7.0940989450126914E-3</v>
      </c>
      <c r="Q21" s="21">
        <f t="shared" si="15"/>
        <v>4.5076826730896767E-3</v>
      </c>
      <c r="R21" s="418">
        <f t="shared" si="15"/>
        <v>3.2036148191953153E-3</v>
      </c>
      <c r="S21" s="27">
        <f t="shared" si="15"/>
        <v>2.9048323366079871E-3</v>
      </c>
      <c r="T21" s="20">
        <f t="shared" si="15"/>
        <v>2.8798300208754571E-3</v>
      </c>
      <c r="U21" s="235">
        <f t="shared" si="15"/>
        <v>3.8285053090183836E-3</v>
      </c>
      <c r="W21" s="102">
        <f t="shared" si="2"/>
        <v>0.30852664744002467</v>
      </c>
      <c r="X21" s="101">
        <f t="shared" si="3"/>
        <v>9.4867528814292654E-2</v>
      </c>
    </row>
    <row r="22" spans="1:24" ht="20.100000000000001" customHeight="1" x14ac:dyDescent="0.25">
      <c r="A22" s="24"/>
      <c r="B22" t="s">
        <v>91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12">
        <v>134439</v>
      </c>
      <c r="J22" s="11">
        <v>103149</v>
      </c>
      <c r="K22" s="162">
        <v>92579</v>
      </c>
      <c r="M22" s="77">
        <f t="shared" ref="M22:U22" si="16">C22/C21</f>
        <v>0.73842825456663652</v>
      </c>
      <c r="N22" s="37">
        <f t="shared" si="16"/>
        <v>0.67815877944269332</v>
      </c>
      <c r="O22" s="18">
        <f t="shared" si="16"/>
        <v>0.72050657702206844</v>
      </c>
      <c r="P22" s="18">
        <f t="shared" si="16"/>
        <v>0.66953000909572224</v>
      </c>
      <c r="Q22" s="18">
        <f t="shared" si="16"/>
        <v>0.58743573296491836</v>
      </c>
      <c r="R22" s="412">
        <f t="shared" si="16"/>
        <v>0.4560396134138191</v>
      </c>
      <c r="S22" s="173">
        <f t="shared" si="16"/>
        <v>0.37148415156798759</v>
      </c>
      <c r="T22" s="96">
        <f t="shared" si="16"/>
        <v>0.39297402117470465</v>
      </c>
      <c r="U22" s="78">
        <f t="shared" si="16"/>
        <v>0.26954341914483532</v>
      </c>
      <c r="W22" s="107">
        <f t="shared" si="2"/>
        <v>-0.10247312140689682</v>
      </c>
      <c r="X22" s="104">
        <f t="shared" si="3"/>
        <v>-12.343060202986933</v>
      </c>
    </row>
    <row r="23" spans="1:24" ht="20.100000000000001" customHeight="1" thickBot="1" x14ac:dyDescent="0.3">
      <c r="A23" s="24"/>
      <c r="B23" t="s">
        <v>92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12">
        <v>227458</v>
      </c>
      <c r="J23" s="11">
        <v>159334</v>
      </c>
      <c r="K23" s="162">
        <v>250887</v>
      </c>
      <c r="M23" s="77">
        <f t="shared" ref="M23:U23" si="17">C23/C21</f>
        <v>0.26157174543336348</v>
      </c>
      <c r="N23" s="37">
        <f t="shared" si="17"/>
        <v>0.32184122055730674</v>
      </c>
      <c r="O23" s="18">
        <f t="shared" si="17"/>
        <v>0.2794934229779315</v>
      </c>
      <c r="P23" s="18">
        <f t="shared" si="17"/>
        <v>0.3304699909042777</v>
      </c>
      <c r="Q23" s="18">
        <f t="shared" si="17"/>
        <v>0.41256426703508164</v>
      </c>
      <c r="R23" s="412">
        <f t="shared" si="17"/>
        <v>0.54396038658618096</v>
      </c>
      <c r="S23" s="173">
        <f t="shared" si="17"/>
        <v>0.62851584843201247</v>
      </c>
      <c r="T23" s="96">
        <f t="shared" si="17"/>
        <v>0.6070259788252953</v>
      </c>
      <c r="U23" s="78">
        <f t="shared" si="17"/>
        <v>0.73045658085516474</v>
      </c>
      <c r="W23" s="105">
        <f t="shared" si="2"/>
        <v>0.57459801423425005</v>
      </c>
      <c r="X23" s="104">
        <f t="shared" si="3"/>
        <v>12.343060202986944</v>
      </c>
    </row>
    <row r="24" spans="1:24" ht="20.100000000000001" customHeight="1" thickBot="1" x14ac:dyDescent="0.3">
      <c r="A24" s="5" t="s">
        <v>20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15">
        <v>6114760</v>
      </c>
      <c r="J24" s="14">
        <v>4457270</v>
      </c>
      <c r="K24" s="161">
        <v>4013530</v>
      </c>
      <c r="M24" s="135">
        <f t="shared" ref="M24:U24" si="18">C24/C45</f>
        <v>5.6896455192564255E-2</v>
      </c>
      <c r="N24" s="261">
        <f t="shared" si="18"/>
        <v>5.3257762923004374E-2</v>
      </c>
      <c r="O24" s="21">
        <f t="shared" si="18"/>
        <v>5.6322907840219039E-2</v>
      </c>
      <c r="P24" s="21">
        <f t="shared" si="18"/>
        <v>5.2866996880643641E-2</v>
      </c>
      <c r="Q24" s="21">
        <f t="shared" si="18"/>
        <v>4.8513199131863062E-2</v>
      </c>
      <c r="R24" s="418">
        <f t="shared" si="18"/>
        <v>4.5764125910310954E-2</v>
      </c>
      <c r="S24" s="27">
        <f t="shared" si="18"/>
        <v>4.9081237420031266E-2</v>
      </c>
      <c r="T24" s="20">
        <f t="shared" si="18"/>
        <v>4.8902900215052204E-2</v>
      </c>
      <c r="U24" s="235">
        <f t="shared" si="18"/>
        <v>4.4737531263369747E-2</v>
      </c>
      <c r="W24" s="102">
        <f t="shared" si="2"/>
        <v>-9.9554211434353321E-2</v>
      </c>
      <c r="X24" s="101">
        <f t="shared" si="3"/>
        <v>-0.41653689516824577</v>
      </c>
    </row>
    <row r="25" spans="1:24" ht="20.100000000000001" customHeight="1" x14ac:dyDescent="0.25">
      <c r="A25" s="24"/>
      <c r="B25" t="s">
        <v>91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12">
        <v>1600525</v>
      </c>
      <c r="J25" s="11">
        <v>1243593</v>
      </c>
      <c r="K25" s="162">
        <v>912861</v>
      </c>
      <c r="M25" s="77">
        <f t="shared" ref="M25:U25" si="19">C25/C24</f>
        <v>0.2555388612795354</v>
      </c>
      <c r="N25" s="37">
        <f t="shared" si="19"/>
        <v>0.28271053923129097</v>
      </c>
      <c r="O25" s="18">
        <f t="shared" si="19"/>
        <v>0.41670418796279801</v>
      </c>
      <c r="P25" s="18">
        <f t="shared" si="19"/>
        <v>0.40005862812613763</v>
      </c>
      <c r="Q25" s="18">
        <f t="shared" si="19"/>
        <v>0.32639569323861128</v>
      </c>
      <c r="R25" s="412">
        <f t="shared" si="19"/>
        <v>0.29136090451569041</v>
      </c>
      <c r="S25" s="173">
        <f t="shared" si="19"/>
        <v>0.26174780367504202</v>
      </c>
      <c r="T25" s="96">
        <f t="shared" si="19"/>
        <v>0.27900329125226875</v>
      </c>
      <c r="U25" s="78">
        <f t="shared" si="19"/>
        <v>0.22744591419523461</v>
      </c>
      <c r="W25" s="107">
        <f t="shared" si="2"/>
        <v>-0.26594874689709574</v>
      </c>
      <c r="X25" s="104">
        <f t="shared" si="3"/>
        <v>-5.1557377057034142</v>
      </c>
    </row>
    <row r="26" spans="1:24" ht="20.100000000000001" customHeight="1" thickBot="1" x14ac:dyDescent="0.3">
      <c r="A26" s="24"/>
      <c r="B26" t="s">
        <v>92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12">
        <v>4514235</v>
      </c>
      <c r="J26" s="11">
        <v>3213677</v>
      </c>
      <c r="K26" s="162">
        <v>3100669</v>
      </c>
      <c r="M26" s="77">
        <f t="shared" ref="M26:U26" si="20">C26/C24</f>
        <v>0.7444611387204646</v>
      </c>
      <c r="N26" s="37">
        <f t="shared" si="20"/>
        <v>0.71728946076870903</v>
      </c>
      <c r="O26" s="18">
        <f t="shared" si="20"/>
        <v>0.58329581203720204</v>
      </c>
      <c r="P26" s="18">
        <f t="shared" si="20"/>
        <v>0.59994137187386243</v>
      </c>
      <c r="Q26" s="18">
        <f t="shared" si="20"/>
        <v>0.67360430676138872</v>
      </c>
      <c r="R26" s="412">
        <f t="shared" si="20"/>
        <v>0.70863909548430959</v>
      </c>
      <c r="S26" s="173">
        <f t="shared" si="20"/>
        <v>0.73825219632495798</v>
      </c>
      <c r="T26" s="96">
        <f t="shared" si="20"/>
        <v>0.72099670874773125</v>
      </c>
      <c r="U26" s="78">
        <f t="shared" si="20"/>
        <v>0.77255408580476537</v>
      </c>
      <c r="W26" s="105">
        <f t="shared" si="2"/>
        <v>-3.516470385791727E-2</v>
      </c>
      <c r="X26" s="104">
        <f t="shared" si="3"/>
        <v>5.1557377057034115</v>
      </c>
    </row>
    <row r="27" spans="1:24" ht="20.100000000000001" customHeight="1" thickBot="1" x14ac:dyDescent="0.3">
      <c r="A27" s="5" t="s">
        <v>86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15">
        <v>1261593</v>
      </c>
      <c r="J27" s="14">
        <v>911964</v>
      </c>
      <c r="K27" s="161">
        <v>1063212</v>
      </c>
      <c r="M27" s="135">
        <f t="shared" ref="M27:U27" si="21">C27/C45</f>
        <v>3.3950660372306972E-3</v>
      </c>
      <c r="N27" s="261">
        <f t="shared" si="21"/>
        <v>3.6965486336819073E-3</v>
      </c>
      <c r="O27" s="21">
        <f t="shared" si="21"/>
        <v>6.6945530140097107E-3</v>
      </c>
      <c r="P27" s="21">
        <f t="shared" si="21"/>
        <v>7.2524844799631465E-3</v>
      </c>
      <c r="Q27" s="21">
        <f t="shared" si="21"/>
        <v>7.5680671426796176E-3</v>
      </c>
      <c r="R27" s="418">
        <f t="shared" si="21"/>
        <v>8.5328986441879015E-3</v>
      </c>
      <c r="S27" s="27">
        <f t="shared" si="21"/>
        <v>1.0126406524614131E-2</v>
      </c>
      <c r="T27" s="20">
        <f t="shared" si="21"/>
        <v>1.0005605335041376E-2</v>
      </c>
      <c r="U27" s="235">
        <f t="shared" si="21"/>
        <v>1.1851283057455624E-2</v>
      </c>
      <c r="W27" s="102">
        <f t="shared" si="2"/>
        <v>0.16584865192047055</v>
      </c>
      <c r="X27" s="101">
        <f t="shared" si="3"/>
        <v>0.18456777224142487</v>
      </c>
    </row>
    <row r="28" spans="1:24" ht="20.100000000000001" customHeight="1" x14ac:dyDescent="0.25">
      <c r="A28" s="24"/>
      <c r="B28" t="s">
        <v>91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12">
        <v>365776</v>
      </c>
      <c r="J28" s="11">
        <v>271900</v>
      </c>
      <c r="K28" s="162">
        <v>335843</v>
      </c>
      <c r="M28" s="77">
        <f t="shared" ref="M28:U28" si="22">C28/C27</f>
        <v>0.2792801256156644</v>
      </c>
      <c r="N28" s="37">
        <f t="shared" si="22"/>
        <v>0.21939146471236862</v>
      </c>
      <c r="O28" s="18">
        <f t="shared" si="22"/>
        <v>0.59465797352346128</v>
      </c>
      <c r="P28" s="18">
        <f t="shared" si="22"/>
        <v>0.40791464112333414</v>
      </c>
      <c r="Q28" s="18">
        <f t="shared" si="22"/>
        <v>0.31183772790858971</v>
      </c>
      <c r="R28" s="412">
        <f t="shared" si="22"/>
        <v>0.34594653801536446</v>
      </c>
      <c r="S28" s="173">
        <f t="shared" si="22"/>
        <v>0.28993185599476218</v>
      </c>
      <c r="T28" s="96">
        <f t="shared" si="22"/>
        <v>0.29814773390177685</v>
      </c>
      <c r="U28" s="78">
        <f t="shared" si="22"/>
        <v>0.31587585542676344</v>
      </c>
      <c r="W28" s="107">
        <f t="shared" si="2"/>
        <v>0.23517101875689592</v>
      </c>
      <c r="X28" s="104">
        <f t="shared" si="3"/>
        <v>1.7728121524986595</v>
      </c>
    </row>
    <row r="29" spans="1:24" ht="20.100000000000001" customHeight="1" thickBot="1" x14ac:dyDescent="0.3">
      <c r="A29" s="24"/>
      <c r="B29" t="s">
        <v>92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12">
        <v>895817</v>
      </c>
      <c r="J29" s="11">
        <v>640064</v>
      </c>
      <c r="K29" s="162">
        <v>727369</v>
      </c>
      <c r="M29" s="77">
        <f t="shared" ref="M29:U29" si="23">C29/C27</f>
        <v>0.7207198743843356</v>
      </c>
      <c r="N29" s="37">
        <f t="shared" si="23"/>
        <v>0.78060853528763141</v>
      </c>
      <c r="O29" s="18">
        <f t="shared" si="23"/>
        <v>0.40534202647653877</v>
      </c>
      <c r="P29" s="18">
        <f t="shared" si="23"/>
        <v>0.5920853588766658</v>
      </c>
      <c r="Q29" s="18">
        <f t="shared" si="23"/>
        <v>0.68816227209141034</v>
      </c>
      <c r="R29" s="412">
        <f t="shared" si="23"/>
        <v>0.65405346198463554</v>
      </c>
      <c r="S29" s="173">
        <f t="shared" si="23"/>
        <v>0.71006814400523777</v>
      </c>
      <c r="T29" s="96">
        <f t="shared" si="23"/>
        <v>0.70185226609822315</v>
      </c>
      <c r="U29" s="78">
        <f t="shared" si="23"/>
        <v>0.68412414457323656</v>
      </c>
      <c r="W29" s="105">
        <f t="shared" si="2"/>
        <v>0.13640042245775422</v>
      </c>
      <c r="X29" s="104">
        <f t="shared" si="3"/>
        <v>-1.7728121524986595</v>
      </c>
    </row>
    <row r="30" spans="1:24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15">
        <v>5498162</v>
      </c>
      <c r="J30" s="14">
        <v>3906617</v>
      </c>
      <c r="K30" s="161">
        <v>3551395</v>
      </c>
      <c r="M30" s="135">
        <f t="shared" ref="M30:U30" si="24">C30/C45</f>
        <v>3.5499551893019163E-2</v>
      </c>
      <c r="N30" s="261">
        <f t="shared" si="24"/>
        <v>4.2780547730472317E-2</v>
      </c>
      <c r="O30" s="21">
        <f t="shared" si="24"/>
        <v>4.7627953032615515E-2</v>
      </c>
      <c r="P30" s="21">
        <f t="shared" si="24"/>
        <v>4.2456392312984585E-2</v>
      </c>
      <c r="Q30" s="21">
        <f t="shared" si="24"/>
        <v>4.1039284662453906E-2</v>
      </c>
      <c r="R30" s="418">
        <f t="shared" si="24"/>
        <v>4.3890399878327824E-2</v>
      </c>
      <c r="S30" s="27">
        <f t="shared" si="24"/>
        <v>4.4132001009981416E-2</v>
      </c>
      <c r="T30" s="20">
        <f t="shared" si="24"/>
        <v>4.2861415469430078E-2</v>
      </c>
      <c r="U30" s="235">
        <f t="shared" si="24"/>
        <v>3.9586260683506784E-2</v>
      </c>
      <c r="W30" s="102">
        <f t="shared" si="2"/>
        <v>-9.0928289105381976E-2</v>
      </c>
      <c r="X30" s="101">
        <f t="shared" si="3"/>
        <v>-0.32751547859232943</v>
      </c>
    </row>
    <row r="31" spans="1:24" ht="20.100000000000001" customHeight="1" x14ac:dyDescent="0.25">
      <c r="A31" s="24"/>
      <c r="B31" t="s">
        <v>91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12">
        <v>5048383</v>
      </c>
      <c r="J31" s="11">
        <v>3587677</v>
      </c>
      <c r="K31" s="162">
        <v>3198693</v>
      </c>
      <c r="M31" s="77">
        <f t="shared" ref="M31:U31" si="25">C31/C30</f>
        <v>0.93137884819904193</v>
      </c>
      <c r="N31" s="37">
        <f t="shared" si="25"/>
        <v>0.95736534898612058</v>
      </c>
      <c r="O31" s="18">
        <f t="shared" si="25"/>
        <v>0.95488130412782402</v>
      </c>
      <c r="P31" s="18">
        <f t="shared" si="25"/>
        <v>0.93237891083550251</v>
      </c>
      <c r="Q31" s="18">
        <f t="shared" si="25"/>
        <v>0.96573601970118705</v>
      </c>
      <c r="R31" s="412">
        <f t="shared" si="25"/>
        <v>0.94100808307873263</v>
      </c>
      <c r="S31" s="173">
        <f t="shared" si="25"/>
        <v>0.91819466214345813</v>
      </c>
      <c r="T31" s="96">
        <f t="shared" si="25"/>
        <v>0.9183590303323822</v>
      </c>
      <c r="U31" s="78">
        <f t="shared" si="25"/>
        <v>0.9006863500117559</v>
      </c>
      <c r="W31" s="107">
        <f t="shared" si="2"/>
        <v>-0.10842224648428496</v>
      </c>
      <c r="X31" s="104">
        <f t="shared" si="3"/>
        <v>-1.7672680320626299</v>
      </c>
    </row>
    <row r="32" spans="1:24" ht="20.100000000000001" customHeight="1" thickBot="1" x14ac:dyDescent="0.3">
      <c r="A32" s="24"/>
      <c r="B32" t="s">
        <v>92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12">
        <v>449779</v>
      </c>
      <c r="J32" s="11">
        <v>318940</v>
      </c>
      <c r="K32" s="162">
        <v>352702</v>
      </c>
      <c r="M32" s="77">
        <f t="shared" ref="M32:U32" si="26">C32/C30</f>
        <v>6.8621151800958055E-2</v>
      </c>
      <c r="N32" s="37">
        <f t="shared" si="26"/>
        <v>4.2634651013879393E-2</v>
      </c>
      <c r="O32" s="18">
        <f t="shared" si="26"/>
        <v>4.5118695872175978E-2</v>
      </c>
      <c r="P32" s="18">
        <f t="shared" si="26"/>
        <v>6.7621089164497522E-2</v>
      </c>
      <c r="Q32" s="18">
        <f t="shared" si="26"/>
        <v>3.4263980298812897E-2</v>
      </c>
      <c r="R32" s="412">
        <f t="shared" si="26"/>
        <v>5.8991916921267318E-2</v>
      </c>
      <c r="S32" s="173">
        <f t="shared" si="26"/>
        <v>8.1805337856541871E-2</v>
      </c>
      <c r="T32" s="96">
        <f t="shared" si="26"/>
        <v>8.1640969667617788E-2</v>
      </c>
      <c r="U32" s="78">
        <f t="shared" si="26"/>
        <v>9.931364998824406E-2</v>
      </c>
      <c r="W32" s="105">
        <f t="shared" si="2"/>
        <v>0.1058569009845112</v>
      </c>
      <c r="X32" s="104">
        <f t="shared" si="3"/>
        <v>1.7672680320626273</v>
      </c>
    </row>
    <row r="33" spans="1:24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15">
        <v>9510044</v>
      </c>
      <c r="J33" s="14">
        <v>7137114</v>
      </c>
      <c r="K33" s="161">
        <v>6244224</v>
      </c>
      <c r="M33" s="135">
        <f t="shared" ref="M33:U33" si="27">C33/C45</f>
        <v>4.4154730846575001E-2</v>
      </c>
      <c r="N33" s="261">
        <f t="shared" si="27"/>
        <v>4.6292072249789637E-2</v>
      </c>
      <c r="O33" s="21">
        <f t="shared" si="27"/>
        <v>4.4891972186931396E-2</v>
      </c>
      <c r="P33" s="21">
        <f t="shared" si="27"/>
        <v>8.213531951282102E-2</v>
      </c>
      <c r="Q33" s="21">
        <f t="shared" si="27"/>
        <v>8.0257836513024122E-2</v>
      </c>
      <c r="R33" s="418">
        <f t="shared" si="27"/>
        <v>7.5393093744503717E-2</v>
      </c>
      <c r="S33" s="27">
        <f t="shared" si="27"/>
        <v>7.6334104272112693E-2</v>
      </c>
      <c r="T33" s="20">
        <f t="shared" si="27"/>
        <v>7.8304786060851617E-2</v>
      </c>
      <c r="U33" s="235">
        <f t="shared" si="27"/>
        <v>6.9602361615705793E-2</v>
      </c>
      <c r="W33" s="102">
        <f t="shared" si="2"/>
        <v>-0.1251051895766272</v>
      </c>
      <c r="X33" s="101">
        <f t="shared" si="3"/>
        <v>-0.87024244451458233</v>
      </c>
    </row>
    <row r="34" spans="1:24" ht="20.100000000000001" customHeight="1" x14ac:dyDescent="0.25">
      <c r="A34" s="24"/>
      <c r="B34" t="s">
        <v>91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12">
        <v>9105412</v>
      </c>
      <c r="J34" s="11">
        <v>6854526</v>
      </c>
      <c r="K34" s="162">
        <v>5906955</v>
      </c>
      <c r="M34" s="77">
        <f t="shared" ref="M34:U34" si="28">C34/C33</f>
        <v>0.90439499931481626</v>
      </c>
      <c r="N34" s="37">
        <f t="shared" si="28"/>
        <v>0.91377647047514687</v>
      </c>
      <c r="O34" s="18">
        <f t="shared" si="28"/>
        <v>0.91581095517142619</v>
      </c>
      <c r="P34" s="18">
        <f t="shared" si="28"/>
        <v>0.94681929951158594</v>
      </c>
      <c r="Q34" s="18">
        <f t="shared" si="28"/>
        <v>0.94465793573682388</v>
      </c>
      <c r="R34" s="412">
        <f t="shared" si="28"/>
        <v>0.94589892646019014</v>
      </c>
      <c r="S34" s="173">
        <f t="shared" si="28"/>
        <v>0.95745214217726016</v>
      </c>
      <c r="T34" s="96">
        <f t="shared" si="28"/>
        <v>0.96040584471538493</v>
      </c>
      <c r="U34" s="78">
        <f t="shared" si="28"/>
        <v>0.94598704338601558</v>
      </c>
      <c r="W34" s="107">
        <f t="shared" si="2"/>
        <v>-0.13824019341381155</v>
      </c>
      <c r="X34" s="104">
        <f t="shared" si="3"/>
        <v>-1.4418801329369346</v>
      </c>
    </row>
    <row r="35" spans="1:24" ht="20.100000000000001" customHeight="1" thickBot="1" x14ac:dyDescent="0.3">
      <c r="A35" s="24"/>
      <c r="B35" t="s">
        <v>92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12">
        <v>404632</v>
      </c>
      <c r="J35" s="11">
        <v>282588</v>
      </c>
      <c r="K35" s="162">
        <v>337269</v>
      </c>
      <c r="M35" s="77">
        <f t="shared" ref="M35:U35" si="29">C35/C33</f>
        <v>9.5605000685183683E-2</v>
      </c>
      <c r="N35" s="37">
        <f t="shared" si="29"/>
        <v>8.6223529524853168E-2</v>
      </c>
      <c r="O35" s="18">
        <f t="shared" si="29"/>
        <v>8.4189044828573867E-2</v>
      </c>
      <c r="P35" s="18">
        <f t="shared" si="29"/>
        <v>5.3180700488414029E-2</v>
      </c>
      <c r="Q35" s="18">
        <f t="shared" si="29"/>
        <v>5.5342064263176068E-2</v>
      </c>
      <c r="R35" s="412">
        <f t="shared" si="29"/>
        <v>5.4101073539809821E-2</v>
      </c>
      <c r="S35" s="173">
        <f t="shared" si="29"/>
        <v>4.2547857822739829E-2</v>
      </c>
      <c r="T35" s="96">
        <f t="shared" si="29"/>
        <v>3.9594155284615039E-2</v>
      </c>
      <c r="U35" s="78">
        <f t="shared" si="29"/>
        <v>5.4012956613984378E-2</v>
      </c>
      <c r="W35" s="105">
        <f t="shared" si="2"/>
        <v>0.19350078559599135</v>
      </c>
      <c r="X35" s="104">
        <f t="shared" si="3"/>
        <v>1.441880132936934</v>
      </c>
    </row>
    <row r="36" spans="1:24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15">
        <v>21260334</v>
      </c>
      <c r="J36" s="14">
        <v>15587227</v>
      </c>
      <c r="K36" s="161">
        <v>15877449</v>
      </c>
      <c r="M36" s="135">
        <f t="shared" ref="M36:U36" si="30">C36/C45</f>
        <v>0.12796268298764862</v>
      </c>
      <c r="N36" s="261">
        <f t="shared" si="30"/>
        <v>0.13180672033926391</v>
      </c>
      <c r="O36" s="21">
        <f t="shared" si="30"/>
        <v>0.15312082105732044</v>
      </c>
      <c r="P36" s="21">
        <f t="shared" si="30"/>
        <v>0.16116687643620908</v>
      </c>
      <c r="Q36" s="21">
        <f t="shared" si="30"/>
        <v>0.1820443672520437</v>
      </c>
      <c r="R36" s="418">
        <f t="shared" si="30"/>
        <v>0.18513367370954847</v>
      </c>
      <c r="S36" s="27">
        <f t="shared" si="30"/>
        <v>0.17064995203134106</v>
      </c>
      <c r="T36" s="20">
        <f t="shared" si="30"/>
        <v>0.17101512957715542</v>
      </c>
      <c r="U36" s="235">
        <f t="shared" si="30"/>
        <v>0.17698083009721086</v>
      </c>
      <c r="W36" s="102">
        <f t="shared" si="2"/>
        <v>1.8619219441662074E-2</v>
      </c>
      <c r="X36" s="101">
        <f t="shared" si="3"/>
        <v>0.59657005200554336</v>
      </c>
    </row>
    <row r="37" spans="1:24" ht="20.100000000000001" customHeight="1" x14ac:dyDescent="0.25">
      <c r="A37" s="24"/>
      <c r="B37" t="s">
        <v>91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12">
        <v>18532143</v>
      </c>
      <c r="J37" s="11">
        <v>13560476</v>
      </c>
      <c r="K37" s="162">
        <v>13846539</v>
      </c>
      <c r="M37" s="77">
        <f t="shared" ref="M37:U37" si="31">C37/C36</f>
        <v>0.87900385016234917</v>
      </c>
      <c r="N37" s="37">
        <f t="shared" si="31"/>
        <v>0.87360987745348762</v>
      </c>
      <c r="O37" s="18">
        <f t="shared" si="31"/>
        <v>0.8816848418138078</v>
      </c>
      <c r="P37" s="18">
        <f t="shared" si="31"/>
        <v>0.87325943534859196</v>
      </c>
      <c r="Q37" s="18">
        <f t="shared" si="31"/>
        <v>0.87302808830895917</v>
      </c>
      <c r="R37" s="412">
        <f t="shared" si="31"/>
        <v>0.87144903851224331</v>
      </c>
      <c r="S37" s="173">
        <f t="shared" si="31"/>
        <v>0.8716769454327481</v>
      </c>
      <c r="T37" s="96">
        <f t="shared" si="31"/>
        <v>0.86997360082072328</v>
      </c>
      <c r="U37" s="78">
        <f t="shared" si="31"/>
        <v>0.87208839404869132</v>
      </c>
      <c r="W37" s="107">
        <f t="shared" si="2"/>
        <v>2.1095350930159087E-2</v>
      </c>
      <c r="X37" s="104">
        <f t="shared" si="3"/>
        <v>0.2114793227968037</v>
      </c>
    </row>
    <row r="38" spans="1:24" ht="20.100000000000001" customHeight="1" thickBot="1" x14ac:dyDescent="0.3">
      <c r="A38" s="24"/>
      <c r="B38" t="s">
        <v>92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12">
        <v>2728191</v>
      </c>
      <c r="J38" s="11">
        <v>2026751</v>
      </c>
      <c r="K38" s="162">
        <v>2030910</v>
      </c>
      <c r="M38" s="77">
        <f t="shared" ref="M38:U38" si="32">C38/C36</f>
        <v>0.12099614983765083</v>
      </c>
      <c r="N38" s="37">
        <f t="shared" si="32"/>
        <v>0.12639012254651241</v>
      </c>
      <c r="O38" s="18">
        <f t="shared" si="32"/>
        <v>0.11831515818619219</v>
      </c>
      <c r="P38" s="18">
        <f t="shared" si="32"/>
        <v>0.12674056465140801</v>
      </c>
      <c r="Q38" s="18">
        <f t="shared" si="32"/>
        <v>0.12697191169104083</v>
      </c>
      <c r="R38" s="412">
        <f t="shared" si="32"/>
        <v>0.12855096148775669</v>
      </c>
      <c r="S38" s="173">
        <f t="shared" si="32"/>
        <v>0.12832305456725185</v>
      </c>
      <c r="T38" s="96">
        <f t="shared" si="32"/>
        <v>0.13002639917927672</v>
      </c>
      <c r="U38" s="78">
        <f t="shared" si="32"/>
        <v>0.12791160595130868</v>
      </c>
      <c r="W38" s="105">
        <f t="shared" si="2"/>
        <v>2.0520527681989549E-3</v>
      </c>
      <c r="X38" s="104">
        <f t="shared" si="3"/>
        <v>-0.2114793227968037</v>
      </c>
    </row>
    <row r="39" spans="1:24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40125383</v>
      </c>
      <c r="I39" s="15">
        <v>42113278</v>
      </c>
      <c r="J39" s="14">
        <v>30168216</v>
      </c>
      <c r="K39" s="161">
        <v>30296824</v>
      </c>
      <c r="M39" s="135">
        <f t="shared" ref="M39:U39" si="33">C39/C45</f>
        <v>0.43675321806131939</v>
      </c>
      <c r="N39" s="261">
        <f t="shared" si="33"/>
        <v>0.40561739262985674</v>
      </c>
      <c r="O39" s="21">
        <f t="shared" si="33"/>
        <v>0.38083730560037787</v>
      </c>
      <c r="P39" s="21">
        <f t="shared" si="33"/>
        <v>0.36206179684316403</v>
      </c>
      <c r="Q39" s="21">
        <f t="shared" si="33"/>
        <v>0.34343969118706069</v>
      </c>
      <c r="R39" s="418">
        <f t="shared" si="33"/>
        <v>0.34093175227476841</v>
      </c>
      <c r="S39" s="27">
        <f t="shared" si="33"/>
        <v>0.33802991385659936</v>
      </c>
      <c r="T39" s="20">
        <f t="shared" si="33"/>
        <v>0.33099032742331996</v>
      </c>
      <c r="U39" s="235">
        <f t="shared" si="33"/>
        <v>0.33770897710514453</v>
      </c>
      <c r="W39" s="102">
        <f t="shared" si="2"/>
        <v>4.2630296733489311E-3</v>
      </c>
      <c r="X39" s="130">
        <f t="shared" si="3"/>
        <v>0.67186496818245622</v>
      </c>
    </row>
    <row r="40" spans="1:24" ht="20.100000000000001" customHeight="1" x14ac:dyDescent="0.25">
      <c r="A40" s="24"/>
      <c r="B40" t="s">
        <v>91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30912107</v>
      </c>
      <c r="I40" s="12">
        <v>32319758</v>
      </c>
      <c r="J40" s="11">
        <v>23345253</v>
      </c>
      <c r="K40" s="162">
        <v>23068421</v>
      </c>
      <c r="M40" s="77">
        <f t="shared" ref="M40:U40" si="34">C40/C39</f>
        <v>0.72489401304913803</v>
      </c>
      <c r="N40" s="37">
        <f t="shared" si="34"/>
        <v>0.74105152099261984</v>
      </c>
      <c r="O40" s="18">
        <f t="shared" si="34"/>
        <v>0.75855294239760374</v>
      </c>
      <c r="P40" s="18">
        <f t="shared" si="34"/>
        <v>0.76038387905855909</v>
      </c>
      <c r="Q40" s="18">
        <f t="shared" si="34"/>
        <v>0.76648171363758644</v>
      </c>
      <c r="R40" s="412">
        <f t="shared" si="34"/>
        <v>0.77038783654725485</v>
      </c>
      <c r="S40" s="173">
        <f t="shared" si="34"/>
        <v>0.76744816682282491</v>
      </c>
      <c r="T40" s="96">
        <f t="shared" si="34"/>
        <v>0.7738360465199533</v>
      </c>
      <c r="U40" s="78">
        <f t="shared" si="34"/>
        <v>0.76141383664505558</v>
      </c>
      <c r="W40" s="107">
        <f t="shared" si="2"/>
        <v>-1.1858170909520663E-2</v>
      </c>
      <c r="X40" s="104">
        <f t="shared" si="3"/>
        <v>-1.2422209874897727</v>
      </c>
    </row>
    <row r="41" spans="1:24" ht="20.100000000000001" customHeight="1" thickBot="1" x14ac:dyDescent="0.3">
      <c r="A41" s="24"/>
      <c r="B41" t="s">
        <v>92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12">
        <v>9793520</v>
      </c>
      <c r="J41" s="11">
        <v>6822963</v>
      </c>
      <c r="K41" s="162">
        <v>7228403</v>
      </c>
      <c r="M41" s="77">
        <f t="shared" ref="M41:U41" si="35">C41/C39</f>
        <v>0.27510598695086197</v>
      </c>
      <c r="N41" s="37">
        <f t="shared" si="35"/>
        <v>0.25894847900738016</v>
      </c>
      <c r="O41" s="18">
        <f t="shared" si="35"/>
        <v>0.24144705760239621</v>
      </c>
      <c r="P41" s="18">
        <f t="shared" si="35"/>
        <v>0.23961612094144094</v>
      </c>
      <c r="Q41" s="18">
        <f t="shared" si="35"/>
        <v>0.23351828636241356</v>
      </c>
      <c r="R41" s="412">
        <f t="shared" si="35"/>
        <v>0.2296121634527451</v>
      </c>
      <c r="S41" s="173">
        <f t="shared" si="35"/>
        <v>0.23255183317717515</v>
      </c>
      <c r="T41" s="96">
        <f t="shared" si="35"/>
        <v>0.22616395348004667</v>
      </c>
      <c r="U41" s="78">
        <f t="shared" si="35"/>
        <v>0.2385861633549444</v>
      </c>
      <c r="W41" s="105">
        <f t="shared" si="2"/>
        <v>5.9422863644431313E-2</v>
      </c>
      <c r="X41" s="104">
        <f t="shared" si="3"/>
        <v>1.2422209874897727</v>
      </c>
    </row>
    <row r="42" spans="1:24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15">
        <v>318976</v>
      </c>
      <c r="J42" s="14">
        <v>257834</v>
      </c>
      <c r="K42" s="161">
        <v>266708</v>
      </c>
      <c r="M42" s="135">
        <f t="shared" ref="M42:U42" si="36">C42/C45</f>
        <v>2.6077941782142256E-3</v>
      </c>
      <c r="N42" s="261">
        <f t="shared" si="36"/>
        <v>3.5107413484628653E-3</v>
      </c>
      <c r="O42" s="21">
        <f t="shared" si="36"/>
        <v>4.2006404719159935E-3</v>
      </c>
      <c r="P42" s="21">
        <f t="shared" si="36"/>
        <v>3.3305584765454376E-3</v>
      </c>
      <c r="Q42" s="21">
        <f t="shared" si="36"/>
        <v>1.987517293202901E-3</v>
      </c>
      <c r="R42" s="418">
        <f t="shared" si="36"/>
        <v>1.8843383608072846E-3</v>
      </c>
      <c r="S42" s="27">
        <f t="shared" si="36"/>
        <v>2.5603190946646955E-3</v>
      </c>
      <c r="T42" s="20">
        <f t="shared" si="36"/>
        <v>2.8288235565823408E-3</v>
      </c>
      <c r="U42" s="235">
        <f t="shared" si="36"/>
        <v>2.9729085090159581E-3</v>
      </c>
      <c r="W42" s="64">
        <f t="shared" si="2"/>
        <v>3.4417493426002775E-2</v>
      </c>
      <c r="X42" s="130">
        <f t="shared" si="3"/>
        <v>1.4408495243361727E-2</v>
      </c>
    </row>
    <row r="43" spans="1:24" ht="20.100000000000001" customHeight="1" x14ac:dyDescent="0.25">
      <c r="A43" s="24"/>
      <c r="B43" t="s">
        <v>91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12">
        <v>303763</v>
      </c>
      <c r="J43" s="11">
        <v>244771</v>
      </c>
      <c r="K43" s="162">
        <v>260359</v>
      </c>
      <c r="M43" s="77">
        <f t="shared" ref="M43:U43" si="37">C43/C42</f>
        <v>0.91580587898187105</v>
      </c>
      <c r="N43" s="37">
        <f t="shared" si="37"/>
        <v>0.94487933482052322</v>
      </c>
      <c r="O43" s="18">
        <f t="shared" si="37"/>
        <v>0.95382515356455921</v>
      </c>
      <c r="P43" s="18">
        <f t="shared" si="37"/>
        <v>0.96027624695475322</v>
      </c>
      <c r="Q43" s="18">
        <f t="shared" si="37"/>
        <v>0.94900672330596858</v>
      </c>
      <c r="R43" s="412">
        <f t="shared" si="37"/>
        <v>0.96130294804620919</v>
      </c>
      <c r="S43" s="173">
        <f t="shared" si="37"/>
        <v>0.9523067566211878</v>
      </c>
      <c r="T43" s="96">
        <f t="shared" si="37"/>
        <v>0.94933561904170904</v>
      </c>
      <c r="U43" s="78">
        <f t="shared" si="37"/>
        <v>0.97619493978433347</v>
      </c>
      <c r="W43" s="107">
        <f t="shared" si="2"/>
        <v>6.3684014854700918E-2</v>
      </c>
      <c r="X43" s="104">
        <f t="shared" si="3"/>
        <v>2.6859320742624426</v>
      </c>
    </row>
    <row r="44" spans="1:24" ht="20.100000000000001" customHeight="1" thickBot="1" x14ac:dyDescent="0.3">
      <c r="A44" s="24"/>
      <c r="B44" t="s">
        <v>92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12">
        <v>15213</v>
      </c>
      <c r="J44" s="11">
        <v>13063</v>
      </c>
      <c r="K44" s="162">
        <v>6349</v>
      </c>
      <c r="M44" s="77">
        <f t="shared" ref="M44:U44" si="38">C44/C42</f>
        <v>8.4194121018128953E-2</v>
      </c>
      <c r="N44" s="416">
        <f t="shared" si="38"/>
        <v>5.512066517947678E-2</v>
      </c>
      <c r="O44" s="420">
        <f t="shared" si="38"/>
        <v>4.6174846435440842E-2</v>
      </c>
      <c r="P44" s="420">
        <f t="shared" si="38"/>
        <v>3.9723753045246765E-2</v>
      </c>
      <c r="Q44" s="420">
        <f t="shared" si="38"/>
        <v>5.0993276694031385E-2</v>
      </c>
      <c r="R44" s="419">
        <f t="shared" si="38"/>
        <v>3.8697051953790799E-2</v>
      </c>
      <c r="S44" s="173">
        <f t="shared" si="38"/>
        <v>4.76932433788122E-2</v>
      </c>
      <c r="T44" s="236">
        <f t="shared" si="38"/>
        <v>5.066438095829099E-2</v>
      </c>
      <c r="U44" s="78">
        <f t="shared" si="38"/>
        <v>2.3805060215666571E-2</v>
      </c>
      <c r="W44" s="105">
        <f t="shared" si="2"/>
        <v>-0.51397075710020668</v>
      </c>
      <c r="X44" s="104">
        <f t="shared" si="3"/>
        <v>-2.6859320742624417</v>
      </c>
    </row>
    <row r="45" spans="1:24" ht="20.100000000000001" customHeight="1" thickBot="1" x14ac:dyDescent="0.3">
      <c r="A45" s="74" t="s">
        <v>21</v>
      </c>
      <c r="B45" s="100"/>
      <c r="C45" s="83">
        <f t="shared" ref="C45:K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117693300</v>
      </c>
      <c r="I45" s="84">
        <f t="shared" si="39"/>
        <v>124584471</v>
      </c>
      <c r="J45" s="191">
        <f t="shared" si="39"/>
        <v>91145310</v>
      </c>
      <c r="K45" s="189">
        <f t="shared" si="39"/>
        <v>89712818</v>
      </c>
      <c r="M45" s="89">
        <f>M7+M10+M13+M16+M18+M21+M24+M27+M30+M33+M36+M39+M42</f>
        <v>1.0000000000000002</v>
      </c>
      <c r="N45" s="417">
        <f t="shared" ref="N45:T45" si="40">N7+N10+N13+N16+N18+N21+N24+N27+N30+N33+N36+N39+N42</f>
        <v>1</v>
      </c>
      <c r="O45" s="417">
        <f t="shared" si="40"/>
        <v>1</v>
      </c>
      <c r="P45" s="417">
        <f t="shared" si="40"/>
        <v>0.99999999999999989</v>
      </c>
      <c r="Q45" s="417">
        <f t="shared" ref="Q45:R45" si="41">Q7+Q10+Q13+Q16+Q18+Q21+Q24+Q27+Q30+Q33+Q36+Q39+Q42</f>
        <v>1</v>
      </c>
      <c r="R45" s="417">
        <f t="shared" si="41"/>
        <v>0.99999999999999989</v>
      </c>
      <c r="S45" s="175">
        <f t="shared" si="40"/>
        <v>1</v>
      </c>
      <c r="T45" s="182">
        <f t="shared" si="40"/>
        <v>1</v>
      </c>
      <c r="U45" s="414">
        <f>U7+U10+U13+U16+U18+U21+U24+U27+U30+U33+U36+U39+U42</f>
        <v>1</v>
      </c>
      <c r="W45" s="93">
        <f t="shared" si="2"/>
        <v>-1.5716573897219727E-2</v>
      </c>
      <c r="X45" s="133">
        <f t="shared" si="3"/>
        <v>0</v>
      </c>
    </row>
    <row r="46" spans="1:24" ht="20.100000000000001" customHeight="1" x14ac:dyDescent="0.25">
      <c r="A46" s="24"/>
      <c r="B46" t="s">
        <v>91</v>
      </c>
      <c r="C46" s="316">
        <f t="shared" si="39"/>
        <v>60940974</v>
      </c>
      <c r="D46" s="317">
        <f t="shared" si="39"/>
        <v>61562776</v>
      </c>
      <c r="E46" s="317">
        <f t="shared" si="39"/>
        <v>65825292</v>
      </c>
      <c r="F46" s="317">
        <f t="shared" si="39"/>
        <v>72491858</v>
      </c>
      <c r="G46" s="317">
        <f t="shared" ref="G46" si="42">G8+G11+G14+G17+G19+G22+G25+G28+G31+G34+G37+G40+G43</f>
        <v>64347328</v>
      </c>
      <c r="H46" s="317">
        <f t="shared" si="39"/>
        <v>67190427</v>
      </c>
      <c r="I46" s="249">
        <f t="shared" si="39"/>
        <v>69604853</v>
      </c>
      <c r="J46" s="317">
        <f t="shared" si="39"/>
        <v>50886906</v>
      </c>
      <c r="K46" s="190">
        <f t="shared" si="39"/>
        <v>49338724</v>
      </c>
      <c r="M46" s="77">
        <f t="shared" ref="M46:U46" si="43">C46/C45</f>
        <v>0.55533566251032418</v>
      </c>
      <c r="N46" s="79">
        <f t="shared" si="43"/>
        <v>0.54788831684586625</v>
      </c>
      <c r="O46" s="79">
        <f t="shared" si="43"/>
        <v>0.57187728413246486</v>
      </c>
      <c r="P46" s="79">
        <f t="shared" si="43"/>
        <v>0.58179182715390987</v>
      </c>
      <c r="Q46" s="79">
        <f t="shared" si="43"/>
        <v>0.57247216753385932</v>
      </c>
      <c r="R46" s="79">
        <f t="shared" si="43"/>
        <v>0.57089423951915697</v>
      </c>
      <c r="S46" s="79">
        <f t="shared" si="43"/>
        <v>0.55869605931866095</v>
      </c>
      <c r="T46" s="79">
        <f t="shared" si="43"/>
        <v>0.55830526002928726</v>
      </c>
      <c r="U46" s="78">
        <f t="shared" si="43"/>
        <v>0.54996292725973672</v>
      </c>
      <c r="W46" s="107">
        <f t="shared" si="2"/>
        <v>-3.0423975865225526E-2</v>
      </c>
      <c r="X46" s="104">
        <f t="shared" si="3"/>
        <v>-0.83423327695505423</v>
      </c>
    </row>
    <row r="47" spans="1:24" ht="20.100000000000001" customHeight="1" thickBot="1" x14ac:dyDescent="0.3">
      <c r="A47" s="31"/>
      <c r="B47" s="25" t="s">
        <v>92</v>
      </c>
      <c r="C47" s="32">
        <f t="shared" ref="C47:K47" si="44">C9+C12+C15+C20+C23+C26+C29+C32+C35+C38+C41+C44</f>
        <v>48796214</v>
      </c>
      <c r="D47" s="33">
        <f t="shared" si="44"/>
        <v>50800956</v>
      </c>
      <c r="E47" s="33">
        <f t="shared" si="44"/>
        <v>49278584</v>
      </c>
      <c r="F47" s="33">
        <f t="shared" si="44"/>
        <v>52109167</v>
      </c>
      <c r="G47" s="33">
        <f t="shared" ref="G47" si="45">G9+G12+G15+G20+G23+G26+G29+G32+G35+G38+G41+G44</f>
        <v>48055216</v>
      </c>
      <c r="H47" s="33">
        <f t="shared" si="44"/>
        <v>50502873</v>
      </c>
      <c r="I47" s="43">
        <f t="shared" si="44"/>
        <v>54979618</v>
      </c>
      <c r="J47" s="33">
        <f t="shared" si="44"/>
        <v>40258404</v>
      </c>
      <c r="K47" s="163">
        <f t="shared" si="44"/>
        <v>40374094</v>
      </c>
      <c r="M47" s="148">
        <f t="shared" ref="M47:U47" si="46">C47/C45</f>
        <v>0.44466433748967577</v>
      </c>
      <c r="N47" s="80">
        <f t="shared" si="46"/>
        <v>0.45211168315413375</v>
      </c>
      <c r="O47" s="80">
        <f t="shared" si="46"/>
        <v>0.42812271586753514</v>
      </c>
      <c r="P47" s="80">
        <f t="shared" si="46"/>
        <v>0.41820817284609013</v>
      </c>
      <c r="Q47" s="80">
        <f t="shared" si="46"/>
        <v>0.42752783246614062</v>
      </c>
      <c r="R47" s="80">
        <f t="shared" si="46"/>
        <v>0.42910576048084298</v>
      </c>
      <c r="S47" s="80">
        <f t="shared" si="46"/>
        <v>0.44130394068133899</v>
      </c>
      <c r="T47" s="80">
        <f t="shared" si="46"/>
        <v>0.44169473997071268</v>
      </c>
      <c r="U47" s="237">
        <f t="shared" si="46"/>
        <v>0.45003707274026328</v>
      </c>
      <c r="W47" s="105">
        <f t="shared" si="2"/>
        <v>2.8736857029901136E-3</v>
      </c>
      <c r="X47" s="106">
        <f t="shared" si="3"/>
        <v>0.83423327695505978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70" t="s">
        <v>29</v>
      </c>
      <c r="B52" s="485"/>
      <c r="C52" s="472">
        <v>2016</v>
      </c>
      <c r="D52" s="461">
        <v>2017</v>
      </c>
      <c r="E52" s="476">
        <v>2018</v>
      </c>
      <c r="F52" s="461">
        <v>2019</v>
      </c>
      <c r="G52" s="461">
        <v>2020</v>
      </c>
      <c r="H52" s="461">
        <v>2021</v>
      </c>
      <c r="I52" s="463">
        <v>2022</v>
      </c>
      <c r="J52" s="467" t="str">
        <f>J5</f>
        <v>janeiro - setembro</v>
      </c>
      <c r="K52" s="468"/>
      <c r="M52" s="494">
        <v>2016</v>
      </c>
      <c r="N52" s="461">
        <v>2017</v>
      </c>
      <c r="O52" s="461">
        <v>2018</v>
      </c>
      <c r="P52" s="463">
        <v>2019</v>
      </c>
      <c r="Q52" s="490">
        <v>2020</v>
      </c>
      <c r="R52" s="463">
        <v>2021</v>
      </c>
      <c r="S52" s="463">
        <v>2022</v>
      </c>
      <c r="T52" s="467" t="str">
        <f>J52</f>
        <v>janeiro - setembro</v>
      </c>
      <c r="U52" s="468"/>
      <c r="W52" s="492" t="s">
        <v>88</v>
      </c>
      <c r="X52" s="493"/>
    </row>
    <row r="53" spans="1:24" ht="21.75" customHeight="1" thickBot="1" x14ac:dyDescent="0.3">
      <c r="A53" s="486"/>
      <c r="B53" s="487"/>
      <c r="C53" s="488">
        <v>2016</v>
      </c>
      <c r="D53" s="469">
        <v>2017</v>
      </c>
      <c r="E53" s="484"/>
      <c r="F53" s="469"/>
      <c r="G53" s="469"/>
      <c r="H53" s="469">
        <v>2018</v>
      </c>
      <c r="I53" s="489"/>
      <c r="J53" s="167">
        <v>2022</v>
      </c>
      <c r="K53" s="169">
        <v>2023</v>
      </c>
      <c r="M53" s="495"/>
      <c r="N53" s="469"/>
      <c r="O53" s="469"/>
      <c r="P53" s="489"/>
      <c r="Q53" s="491"/>
      <c r="R53" s="489"/>
      <c r="S53" s="489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15">
        <v>110107454</v>
      </c>
      <c r="J54" s="14">
        <v>83961321</v>
      </c>
      <c r="K54" s="161">
        <v>89886968</v>
      </c>
      <c r="M54" s="135">
        <f>C54/C92</f>
        <v>0.1580080019490965</v>
      </c>
      <c r="N54" s="261">
        <f>D54/D92</f>
        <v>0.16173285522493666</v>
      </c>
      <c r="O54" s="21">
        <f>E54/E92</f>
        <v>0.15611199211573379</v>
      </c>
      <c r="P54" s="21">
        <f>F54/F92</f>
        <v>0.15251053459063599</v>
      </c>
      <c r="Q54" s="21">
        <f t="shared" ref="Q54:R54" si="47">G54/G92</f>
        <v>0.15473623050843721</v>
      </c>
      <c r="R54" s="418">
        <f t="shared" si="47"/>
        <v>0.14922837895624927</v>
      </c>
      <c r="S54" s="27">
        <f>I54/I92</f>
        <v>0.15052289453259551</v>
      </c>
      <c r="T54" s="20">
        <f>J54/J92</f>
        <v>0.15869210107203993</v>
      </c>
      <c r="U54" s="235">
        <f>K54/K92</f>
        <v>0.16016272097777612</v>
      </c>
      <c r="W54" s="102">
        <f>(K54-J54)/J54</f>
        <v>7.0575914354658612E-2</v>
      </c>
      <c r="X54" s="101">
        <f>(U54-T54)*100</f>
        <v>0.14706199057361868</v>
      </c>
    </row>
    <row r="55" spans="1:24" ht="20.100000000000001" customHeight="1" x14ac:dyDescent="0.25">
      <c r="A55" s="24"/>
      <c r="B55" t="s">
        <v>91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12">
        <v>7664673</v>
      </c>
      <c r="J55" s="11">
        <v>5864794</v>
      </c>
      <c r="K55" s="162">
        <v>6697466</v>
      </c>
      <c r="M55" s="77">
        <f>C55/C54</f>
        <v>3.1646399723148512E-2</v>
      </c>
      <c r="N55" s="37">
        <f>D55/D54</f>
        <v>2.4185664573121178E-2</v>
      </c>
      <c r="O55" s="18">
        <f>E55/E54</f>
        <v>3.7880204577103484E-2</v>
      </c>
      <c r="P55" s="18">
        <f>F55/F54</f>
        <v>3.8205748615888581E-2</v>
      </c>
      <c r="Q55" s="18">
        <f t="shared" ref="Q55:R55" si="48">G55/G54</f>
        <v>3.4019568597033457E-2</v>
      </c>
      <c r="R55" s="412">
        <f t="shared" si="48"/>
        <v>5.8220313120559634E-2</v>
      </c>
      <c r="S55" s="173">
        <f>I55/I54</f>
        <v>6.9610845783428979E-2</v>
      </c>
      <c r="T55" s="96">
        <f>J55/J54</f>
        <v>6.9851140145829771E-2</v>
      </c>
      <c r="U55" s="78">
        <f>K55/K54</f>
        <v>7.4509866658312468E-2</v>
      </c>
      <c r="W55" s="107">
        <f t="shared" ref="W55:W94" si="49">(K55-J55)/J55</f>
        <v>0.14197804731078364</v>
      </c>
      <c r="X55" s="104">
        <f t="shared" ref="X55:X94" si="50">(U55-T55)*100</f>
        <v>0.46587265124826971</v>
      </c>
    </row>
    <row r="56" spans="1:24" ht="20.100000000000001" customHeight="1" thickBot="1" x14ac:dyDescent="0.3">
      <c r="A56" s="24"/>
      <c r="B56" t="s">
        <v>92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12">
        <v>102442781</v>
      </c>
      <c r="J56" s="11">
        <v>78096527</v>
      </c>
      <c r="K56" s="162">
        <v>83189502</v>
      </c>
      <c r="M56" s="77">
        <f>C56/C54</f>
        <v>0.96835360027685147</v>
      </c>
      <c r="N56" s="37">
        <f>D56/D54</f>
        <v>0.97581433542687879</v>
      </c>
      <c r="O56" s="18">
        <f>E56/E54</f>
        <v>0.9621197954228965</v>
      </c>
      <c r="P56" s="18">
        <f>F56/F54</f>
        <v>0.96179425138411145</v>
      </c>
      <c r="Q56" s="18">
        <f t="shared" ref="Q56:R56" si="51">G56/G54</f>
        <v>0.96598043140296652</v>
      </c>
      <c r="R56" s="412">
        <f t="shared" si="51"/>
        <v>0.94177968687944036</v>
      </c>
      <c r="S56" s="173">
        <f>I56/I54</f>
        <v>0.93038915421657098</v>
      </c>
      <c r="T56" s="96">
        <f>J56/J54</f>
        <v>0.93014885985417028</v>
      </c>
      <c r="U56" s="78">
        <f>K56/K54</f>
        <v>0.9254901333416875</v>
      </c>
      <c r="W56" s="105">
        <f t="shared" si="49"/>
        <v>6.5213847473652706E-2</v>
      </c>
      <c r="X56" s="104">
        <f t="shared" si="50"/>
        <v>-0.46587265124827804</v>
      </c>
    </row>
    <row r="57" spans="1:24" ht="20.100000000000001" customHeight="1" thickBot="1" x14ac:dyDescent="0.3">
      <c r="A57" s="5" t="s">
        <v>18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15">
        <v>2591105</v>
      </c>
      <c r="J57" s="14">
        <v>1824623</v>
      </c>
      <c r="K57" s="161">
        <v>2086081</v>
      </c>
      <c r="M57" s="135">
        <f>C57/C92</f>
        <v>4.7107961053525198E-3</v>
      </c>
      <c r="N57" s="261">
        <f>D57/D92</f>
        <v>6.3061223706290968E-3</v>
      </c>
      <c r="O57" s="21">
        <f>E57/E92</f>
        <v>3.7587114136593655E-3</v>
      </c>
      <c r="P57" s="21">
        <f>F57/F92</f>
        <v>3.7336847177492213E-3</v>
      </c>
      <c r="Q57" s="21">
        <f t="shared" ref="Q57:R57" si="52">G57/G92</f>
        <v>3.210158363978555E-3</v>
      </c>
      <c r="R57" s="418">
        <f t="shared" si="52"/>
        <v>3.1708144115636348E-3</v>
      </c>
      <c r="S57" s="27">
        <f>I57/I92</f>
        <v>3.54218184572573E-3</v>
      </c>
      <c r="T57" s="20">
        <f>J57/J92</f>
        <v>3.4486505701163128E-3</v>
      </c>
      <c r="U57" s="235">
        <f>K57/K92</f>
        <v>3.7170283587720991E-3</v>
      </c>
      <c r="W57" s="102">
        <f t="shared" si="49"/>
        <v>0.14329425859478917</v>
      </c>
      <c r="X57" s="101">
        <f t="shared" si="50"/>
        <v>2.6837778865578629E-2</v>
      </c>
    </row>
    <row r="58" spans="1:24" ht="20.100000000000001" customHeight="1" x14ac:dyDescent="0.25">
      <c r="A58" s="24"/>
      <c r="B58" t="s">
        <v>91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12">
        <v>1632408</v>
      </c>
      <c r="J58" s="11">
        <v>1121444</v>
      </c>
      <c r="K58" s="162">
        <v>1328587</v>
      </c>
      <c r="M58" s="77">
        <f>C58/C57</f>
        <v>0.96740207630242658</v>
      </c>
      <c r="N58" s="37">
        <f>D58/D57</f>
        <v>0.94279547851272472</v>
      </c>
      <c r="O58" s="18">
        <f>E58/E57</f>
        <v>0.80092530350851365</v>
      </c>
      <c r="P58" s="18">
        <f>F58/F57</f>
        <v>0.66786606684902561</v>
      </c>
      <c r="Q58" s="18">
        <f t="shared" ref="Q58:R58" si="53">G58/G57</f>
        <v>0.67473212177338016</v>
      </c>
      <c r="R58" s="412">
        <f t="shared" si="53"/>
        <v>0.60583944781499277</v>
      </c>
      <c r="S58" s="173">
        <f>I58/I57</f>
        <v>0.63000457333840199</v>
      </c>
      <c r="T58" s="96">
        <f>J58/J57</f>
        <v>0.61461682769536496</v>
      </c>
      <c r="U58" s="78">
        <f>K58/K57</f>
        <v>0.63688178934566775</v>
      </c>
      <c r="W58" s="107">
        <f t="shared" si="49"/>
        <v>0.18471096193835804</v>
      </c>
      <c r="X58" s="104">
        <f t="shared" si="50"/>
        <v>2.2264961650302784</v>
      </c>
    </row>
    <row r="59" spans="1:24" ht="20.100000000000001" customHeight="1" thickBot="1" x14ac:dyDescent="0.3">
      <c r="A59" s="24"/>
      <c r="B59" t="s">
        <v>92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12">
        <v>958697</v>
      </c>
      <c r="J59" s="11">
        <v>703179</v>
      </c>
      <c r="K59" s="162">
        <v>757494</v>
      </c>
      <c r="M59" s="77">
        <f>C59/C57</f>
        <v>3.2597923697573444E-2</v>
      </c>
      <c r="N59" s="37">
        <f>D59/D57</f>
        <v>5.7204521487275291E-2</v>
      </c>
      <c r="O59" s="18">
        <f>E59/E57</f>
        <v>0.1990746964914864</v>
      </c>
      <c r="P59" s="18">
        <f>F59/F57</f>
        <v>0.33213393315097434</v>
      </c>
      <c r="Q59" s="18">
        <f t="shared" ref="Q59:R59" si="54">G59/G57</f>
        <v>0.32526787822661984</v>
      </c>
      <c r="R59" s="412">
        <f t="shared" si="54"/>
        <v>0.39416055218500723</v>
      </c>
      <c r="S59" s="173">
        <f>I59/I57</f>
        <v>0.36999542666159807</v>
      </c>
      <c r="T59" s="96">
        <f>J59/J57</f>
        <v>0.38538317230463498</v>
      </c>
      <c r="U59" s="78">
        <f>K59/K57</f>
        <v>0.3631182106543322</v>
      </c>
      <c r="W59" s="105">
        <f t="shared" si="49"/>
        <v>7.7242067809192252E-2</v>
      </c>
      <c r="X59" s="104">
        <f t="shared" si="50"/>
        <v>-2.2264961650302784</v>
      </c>
    </row>
    <row r="60" spans="1:24" ht="20.100000000000001" customHeight="1" thickBot="1" x14ac:dyDescent="0.3">
      <c r="A60" s="5" t="s">
        <v>15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15">
        <v>155197831</v>
      </c>
      <c r="J60" s="14">
        <v>110398457</v>
      </c>
      <c r="K60" s="161">
        <v>116704694</v>
      </c>
      <c r="M60" s="135">
        <f>C60/C92</f>
        <v>0.16044456989200337</v>
      </c>
      <c r="N60" s="261">
        <f>D60/D92</f>
        <v>0.18229874216916203</v>
      </c>
      <c r="O60" s="21">
        <f>E60/E92</f>
        <v>0.17902589027642132</v>
      </c>
      <c r="P60" s="21">
        <f>F60/F92</f>
        <v>0.18146177871550903</v>
      </c>
      <c r="Q60" s="21">
        <f t="shared" ref="Q60:R60" si="55">G60/G92</f>
        <v>0.18886533984895315</v>
      </c>
      <c r="R60" s="418">
        <f t="shared" si="55"/>
        <v>0.19909552801882474</v>
      </c>
      <c r="S60" s="27">
        <f>I60/I92</f>
        <v>0.21216389897908805</v>
      </c>
      <c r="T60" s="20">
        <f>J60/J92</f>
        <v>0.20865992683037057</v>
      </c>
      <c r="U60" s="235">
        <f>K60/K92</f>
        <v>0.20794717808168525</v>
      </c>
      <c r="W60" s="102">
        <f t="shared" si="49"/>
        <v>5.7122510326389798E-2</v>
      </c>
      <c r="X60" s="101">
        <f t="shared" si="50"/>
        <v>-7.1274874868532123E-2</v>
      </c>
    </row>
    <row r="61" spans="1:24" ht="20.100000000000001" customHeight="1" x14ac:dyDescent="0.25">
      <c r="A61" s="24"/>
      <c r="B61" t="s">
        <v>91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12">
        <v>3527286</v>
      </c>
      <c r="J61" s="11">
        <v>2517390</v>
      </c>
      <c r="K61" s="162">
        <v>2610458</v>
      </c>
      <c r="M61" s="77">
        <f>C61/C60</f>
        <v>7.2127576100207466E-2</v>
      </c>
      <c r="N61" s="37">
        <f>D61/D60</f>
        <v>5.0322504942856505E-2</v>
      </c>
      <c r="O61" s="18">
        <f>E61/E60</f>
        <v>4.3457992648681262E-2</v>
      </c>
      <c r="P61" s="18">
        <f>F61/F60</f>
        <v>2.3668635236831111E-2</v>
      </c>
      <c r="Q61" s="18">
        <f t="shared" ref="Q61:R61" si="56">G61/G60</f>
        <v>1.8831228361208235E-2</v>
      </c>
      <c r="R61" s="412">
        <f t="shared" si="56"/>
        <v>2.1989725906497566E-2</v>
      </c>
      <c r="S61" s="173">
        <f>I61/I60</f>
        <v>2.2727675878408377E-2</v>
      </c>
      <c r="T61" s="96">
        <f>J61/J60</f>
        <v>2.2802764353853242E-2</v>
      </c>
      <c r="U61" s="78">
        <f>K61/K60</f>
        <v>2.2368063447387985E-2</v>
      </c>
      <c r="W61" s="107">
        <f t="shared" si="49"/>
        <v>3.6970036426616455E-2</v>
      </c>
      <c r="X61" s="104">
        <f t="shared" si="50"/>
        <v>-4.3470090646525669E-2</v>
      </c>
    </row>
    <row r="62" spans="1:24" ht="20.100000000000001" customHeight="1" thickBot="1" x14ac:dyDescent="0.3">
      <c r="A62" s="24"/>
      <c r="B62" t="s">
        <v>92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12">
        <v>151670545</v>
      </c>
      <c r="J62" s="11">
        <v>107881067</v>
      </c>
      <c r="K62" s="162">
        <v>114094236</v>
      </c>
      <c r="M62" s="77">
        <f>C62/C60</f>
        <v>0.92787242389979252</v>
      </c>
      <c r="N62" s="37">
        <f>D62/D60</f>
        <v>0.94967749505714349</v>
      </c>
      <c r="O62" s="18">
        <f>E62/E60</f>
        <v>0.95654200735131878</v>
      </c>
      <c r="P62" s="18">
        <f>F62/F60</f>
        <v>0.97633136476316884</v>
      </c>
      <c r="Q62" s="18">
        <f t="shared" ref="Q62:R62" si="57">G62/G60</f>
        <v>0.98116877163879179</v>
      </c>
      <c r="R62" s="412">
        <f t="shared" si="57"/>
        <v>0.97801027409350239</v>
      </c>
      <c r="S62" s="173">
        <f>I62/I60</f>
        <v>0.9772723241215916</v>
      </c>
      <c r="T62" s="96">
        <f>J62/J60</f>
        <v>0.9771972356461468</v>
      </c>
      <c r="U62" s="78">
        <f>K62/K60</f>
        <v>0.97763193655261205</v>
      </c>
      <c r="W62" s="105">
        <f t="shared" si="49"/>
        <v>5.7592765559131891E-2</v>
      </c>
      <c r="X62" s="104">
        <f t="shared" si="50"/>
        <v>4.3470090646524628E-2</v>
      </c>
    </row>
    <row r="63" spans="1:24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15"/>
      <c r="J63" s="14"/>
      <c r="K63" s="161"/>
      <c r="M63" s="135">
        <f>C63/C92</f>
        <v>7.2782120990083816E-4</v>
      </c>
      <c r="N63" s="261">
        <f>D63/D92</f>
        <v>4.1053027543554974E-4</v>
      </c>
      <c r="O63" s="21">
        <f>E63/E92</f>
        <v>1.0827939249351828E-3</v>
      </c>
      <c r="P63" s="21">
        <f>F63/F92</f>
        <v>9.687254498221301E-4</v>
      </c>
      <c r="Q63" s="21">
        <f t="shared" ref="Q63:R63" si="58">G63/G92</f>
        <v>3.323128688954052E-4</v>
      </c>
      <c r="R63" s="418">
        <f t="shared" si="58"/>
        <v>0</v>
      </c>
      <c r="S63" s="27">
        <f>I63/I92</f>
        <v>0</v>
      </c>
      <c r="T63" s="20">
        <f>J63/J92</f>
        <v>0</v>
      </c>
      <c r="U63" s="235">
        <f>K63/K92</f>
        <v>0</v>
      </c>
      <c r="W63" s="102"/>
      <c r="X63" s="101">
        <f t="shared" si="50"/>
        <v>0</v>
      </c>
    </row>
    <row r="64" spans="1:24" ht="20.100000000000001" customHeight="1" thickBot="1" x14ac:dyDescent="0.3">
      <c r="A64" s="24"/>
      <c r="B64" t="s">
        <v>91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12"/>
      <c r="J64" s="11"/>
      <c r="K64" s="162"/>
      <c r="M64" s="77">
        <f>C64/C63</f>
        <v>1</v>
      </c>
      <c r="N64" s="37">
        <f>D64/D63</f>
        <v>1</v>
      </c>
      <c r="O64" s="18">
        <f>E64/E63</f>
        <v>1</v>
      </c>
      <c r="P64" s="18">
        <f>F64/F63</f>
        <v>1</v>
      </c>
      <c r="Q64" s="18">
        <f t="shared" ref="Q64" si="59">G64/G63</f>
        <v>1</v>
      </c>
      <c r="R64" s="412"/>
      <c r="S64" s="173"/>
      <c r="T64" s="96"/>
      <c r="U64" s="78"/>
      <c r="W64" s="155"/>
      <c r="X64" s="104"/>
    </row>
    <row r="65" spans="1:24" ht="20.100000000000001" customHeight="1" thickBot="1" x14ac:dyDescent="0.3">
      <c r="A65" s="5" t="s">
        <v>16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15">
        <v>316641</v>
      </c>
      <c r="J65" s="14">
        <v>222723</v>
      </c>
      <c r="K65" s="161">
        <v>232079</v>
      </c>
      <c r="M65" s="135">
        <f>C65/C92</f>
        <v>6.506636943817266E-4</v>
      </c>
      <c r="N65" s="261">
        <f>D65/D92</f>
        <v>3.185978036786912E-4</v>
      </c>
      <c r="O65" s="21">
        <f>E65/E92</f>
        <v>2.8323786649802506E-4</v>
      </c>
      <c r="P65" s="21">
        <f>F65/F92</f>
        <v>3.4967711809419806E-4</v>
      </c>
      <c r="Q65" s="21">
        <f t="shared" ref="Q65:R65" si="60">G65/G92</f>
        <v>8.3620985580930925E-4</v>
      </c>
      <c r="R65" s="418">
        <f t="shared" si="60"/>
        <v>3.952387079876066E-4</v>
      </c>
      <c r="S65" s="27">
        <f>I65/I92</f>
        <v>4.3286551560528844E-4</v>
      </c>
      <c r="T65" s="20">
        <f>J65/J92</f>
        <v>4.2096027559008933E-4</v>
      </c>
      <c r="U65" s="235">
        <f>K65/K92</f>
        <v>4.1352383942688228E-4</v>
      </c>
      <c r="W65" s="102">
        <f t="shared" si="49"/>
        <v>4.2007336467271006E-2</v>
      </c>
      <c r="X65" s="101">
        <f t="shared" si="50"/>
        <v>-7.4364361632070475E-4</v>
      </c>
    </row>
    <row r="66" spans="1:24" ht="20.100000000000001" customHeight="1" x14ac:dyDescent="0.25">
      <c r="A66" s="24"/>
      <c r="B66" t="s">
        <v>91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12">
        <v>265753</v>
      </c>
      <c r="J66" s="11">
        <v>194712</v>
      </c>
      <c r="K66" s="162">
        <v>184966</v>
      </c>
      <c r="M66" s="77">
        <f>C66/C65</f>
        <v>0.93637624281251752</v>
      </c>
      <c r="N66" s="37">
        <f>D66/D65</f>
        <v>0.79717814009333765</v>
      </c>
      <c r="O66" s="18">
        <f>E66/E65</f>
        <v>0.64494953499699814</v>
      </c>
      <c r="P66" s="18">
        <f>F66/F65</f>
        <v>0.71916223532217372</v>
      </c>
      <c r="Q66" s="18">
        <f t="shared" ref="Q66:R66" si="61">G66/G65</f>
        <v>0.46598001666755323</v>
      </c>
      <c r="R66" s="412">
        <f t="shared" si="61"/>
        <v>0.70866691389803882</v>
      </c>
      <c r="S66" s="173">
        <f>I66/I65</f>
        <v>0.83928802650320078</v>
      </c>
      <c r="T66" s="96">
        <f>J66/J65</f>
        <v>0.87423391387508254</v>
      </c>
      <c r="U66" s="78">
        <f>K66/K65</f>
        <v>0.79699585055088995</v>
      </c>
      <c r="W66" s="107">
        <f t="shared" si="49"/>
        <v>-5.0053412219072273E-2</v>
      </c>
      <c r="X66" s="104">
        <f t="shared" si="50"/>
        <v>-7.7238063324192581</v>
      </c>
    </row>
    <row r="67" spans="1:24" ht="20.100000000000001" customHeight="1" thickBot="1" x14ac:dyDescent="0.3">
      <c r="A67" s="24"/>
      <c r="B67" t="s">
        <v>92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12">
        <v>50888</v>
      </c>
      <c r="J67" s="11">
        <v>28011</v>
      </c>
      <c r="K67" s="162">
        <v>47113</v>
      </c>
      <c r="M67" s="77">
        <f>C67/C65</f>
        <v>6.3623757187482519E-2</v>
      </c>
      <c r="N67" s="37">
        <f>D67/D65</f>
        <v>0.20282185990666241</v>
      </c>
      <c r="O67" s="18">
        <f>E67/E65</f>
        <v>0.35505046500300186</v>
      </c>
      <c r="P67" s="18">
        <f>F67/F65</f>
        <v>0.28083776467782628</v>
      </c>
      <c r="Q67" s="18">
        <f t="shared" ref="Q67:R67" si="62">G67/G65</f>
        <v>0.53401998333244671</v>
      </c>
      <c r="R67" s="412">
        <f t="shared" si="62"/>
        <v>0.29133308610196113</v>
      </c>
      <c r="S67" s="173">
        <f>I67/I65</f>
        <v>0.16071197349679922</v>
      </c>
      <c r="T67" s="96">
        <f>J67/J65</f>
        <v>0.12576608612491749</v>
      </c>
      <c r="U67" s="78">
        <f>K67/K65</f>
        <v>0.20300414944910999</v>
      </c>
      <c r="W67" s="105">
        <f t="shared" si="49"/>
        <v>0.68194637820856097</v>
      </c>
      <c r="X67" s="104">
        <f t="shared" si="50"/>
        <v>7.7238063324192501</v>
      </c>
    </row>
    <row r="68" spans="1:24" ht="20.100000000000001" customHeight="1" thickBot="1" x14ac:dyDescent="0.3">
      <c r="A68" s="5" t="s">
        <v>19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15">
        <v>2556411</v>
      </c>
      <c r="J68" s="14">
        <v>1855627</v>
      </c>
      <c r="K68" s="161">
        <v>2137591</v>
      </c>
      <c r="M68" s="135">
        <f>C68/C92</f>
        <v>5.2042999959834111E-3</v>
      </c>
      <c r="N68" s="261">
        <f>D68/D92</f>
        <v>4.3943330312502102E-3</v>
      </c>
      <c r="O68" s="21">
        <f>E68/E92</f>
        <v>5.5205973123056114E-3</v>
      </c>
      <c r="P68" s="21">
        <f>F68/F92</f>
        <v>4.39209160350506E-3</v>
      </c>
      <c r="Q68" s="21">
        <f t="shared" ref="Q68:R68" si="63">G68/G92</f>
        <v>3.7245474515222275E-3</v>
      </c>
      <c r="R68" s="418">
        <f t="shared" si="63"/>
        <v>3.5668463387466096E-3</v>
      </c>
      <c r="S68" s="27">
        <f>I68/I92</f>
        <v>3.4947532556239749E-3</v>
      </c>
      <c r="T68" s="20">
        <f>J68/J92</f>
        <v>3.5072500519138599E-3</v>
      </c>
      <c r="U68" s="235">
        <f>K68/K92</f>
        <v>3.8088100924441623E-3</v>
      </c>
      <c r="W68" s="102">
        <f t="shared" si="49"/>
        <v>0.15195079614599269</v>
      </c>
      <c r="X68" s="101">
        <f t="shared" si="50"/>
        <v>3.015600405303024E-2</v>
      </c>
    </row>
    <row r="69" spans="1:24" ht="20.100000000000001" customHeight="1" x14ac:dyDescent="0.25">
      <c r="A69" s="24"/>
      <c r="B69" t="s">
        <v>91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12">
        <v>609998</v>
      </c>
      <c r="J69" s="11">
        <v>449993</v>
      </c>
      <c r="K69" s="162">
        <v>461862</v>
      </c>
      <c r="M69" s="77">
        <f>C69/C68</f>
        <v>0.51817556392928621</v>
      </c>
      <c r="N69" s="37">
        <f>D69/D68</f>
        <v>0.41243440128158515</v>
      </c>
      <c r="O69" s="18">
        <f>E69/E68</f>
        <v>0.42240382042003349</v>
      </c>
      <c r="P69" s="18">
        <f>F69/F68</f>
        <v>0.40428971998105362</v>
      </c>
      <c r="Q69" s="18">
        <f t="shared" ref="Q69:R69" si="64">G69/G68</f>
        <v>0.38774566761628704</v>
      </c>
      <c r="R69" s="412">
        <f t="shared" si="64"/>
        <v>0.28368179556957346</v>
      </c>
      <c r="S69" s="173">
        <f>I69/I68</f>
        <v>0.23861499578901826</v>
      </c>
      <c r="T69" s="96">
        <f>J69/J68</f>
        <v>0.24250186055710549</v>
      </c>
      <c r="U69" s="78">
        <f>K69/K68</f>
        <v>0.21606659084923169</v>
      </c>
      <c r="W69" s="107">
        <f t="shared" si="49"/>
        <v>2.6375965848357642E-2</v>
      </c>
      <c r="X69" s="104">
        <f t="shared" si="50"/>
        <v>-2.6435269707873799</v>
      </c>
    </row>
    <row r="70" spans="1:24" ht="20.100000000000001" customHeight="1" thickBot="1" x14ac:dyDescent="0.3">
      <c r="A70" s="24"/>
      <c r="B70" t="s">
        <v>92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12">
        <v>1946413</v>
      </c>
      <c r="J70" s="11">
        <v>1405634</v>
      </c>
      <c r="K70" s="162">
        <v>1675729</v>
      </c>
      <c r="M70" s="77">
        <f>C70/C68</f>
        <v>0.48182443607071379</v>
      </c>
      <c r="N70" s="37">
        <f>D70/D68</f>
        <v>0.58756559871841485</v>
      </c>
      <c r="O70" s="18">
        <f>E70/E68</f>
        <v>0.57759617957996656</v>
      </c>
      <c r="P70" s="18">
        <f>F70/F68</f>
        <v>0.59571028001894644</v>
      </c>
      <c r="Q70" s="18">
        <f t="shared" ref="Q70:R70" si="65">G70/G68</f>
        <v>0.61225433238371296</v>
      </c>
      <c r="R70" s="412">
        <f t="shared" si="65"/>
        <v>0.7163182044304266</v>
      </c>
      <c r="S70" s="173">
        <f>I70/I68</f>
        <v>0.76138500421098176</v>
      </c>
      <c r="T70" s="96">
        <f>J70/J68</f>
        <v>0.75749813944289446</v>
      </c>
      <c r="U70" s="78">
        <f>K70/K68</f>
        <v>0.78393340915076837</v>
      </c>
      <c r="W70" s="105">
        <f t="shared" si="49"/>
        <v>0.192151726551862</v>
      </c>
      <c r="X70" s="104">
        <f t="shared" si="50"/>
        <v>2.643526970787391</v>
      </c>
    </row>
    <row r="71" spans="1:24" ht="20.100000000000001" customHeight="1" thickBot="1" x14ac:dyDescent="0.3">
      <c r="A71" s="5" t="s">
        <v>20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15">
        <v>35171890</v>
      </c>
      <c r="J71" s="14">
        <v>25143966</v>
      </c>
      <c r="K71" s="161">
        <v>26999706</v>
      </c>
      <c r="M71" s="135">
        <f>C71/C92</f>
        <v>6.4535395005953414E-2</v>
      </c>
      <c r="N71" s="261">
        <f>D71/D92</f>
        <v>5.3654909283826414E-2</v>
      </c>
      <c r="O71" s="21">
        <f>E71/E92</f>
        <v>4.9541932879414698E-2</v>
      </c>
      <c r="P71" s="21">
        <f>F71/F92</f>
        <v>4.7659836758630621E-2</v>
      </c>
      <c r="Q71" s="21">
        <f t="shared" ref="Q71:R71" si="66">G71/G92</f>
        <v>4.5295017454501811E-2</v>
      </c>
      <c r="R71" s="418">
        <f t="shared" si="66"/>
        <v>4.1745394965099096E-2</v>
      </c>
      <c r="S71" s="27">
        <f>I71/I92</f>
        <v>4.8081891794374353E-2</v>
      </c>
      <c r="T71" s="20">
        <f>J71/J92</f>
        <v>4.7523654300578907E-2</v>
      </c>
      <c r="U71" s="235">
        <f>K71/K92</f>
        <v>4.8108713362764531E-2</v>
      </c>
      <c r="W71" s="102">
        <f t="shared" si="49"/>
        <v>7.380458595911242E-2</v>
      </c>
      <c r="X71" s="101">
        <f t="shared" si="50"/>
        <v>5.8505906218562359E-2</v>
      </c>
    </row>
    <row r="72" spans="1:24" ht="20.100000000000001" customHeight="1" x14ac:dyDescent="0.25">
      <c r="A72" s="24"/>
      <c r="B72" t="s">
        <v>91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12">
        <v>3853557</v>
      </c>
      <c r="J72" s="11">
        <v>3016122</v>
      </c>
      <c r="K72" s="162">
        <v>2452573</v>
      </c>
      <c r="M72" s="77">
        <f>C72/C71</f>
        <v>0.11130411350278137</v>
      </c>
      <c r="N72" s="37">
        <f>D72/D71</f>
        <v>9.3901841620893503E-2</v>
      </c>
      <c r="O72" s="18">
        <f>E72/E71</f>
        <v>0.17582924719524223</v>
      </c>
      <c r="P72" s="18">
        <f>F72/F71</f>
        <v>0.1804167929818952</v>
      </c>
      <c r="Q72" s="18">
        <f t="shared" ref="Q72:R72" si="67">G72/G71</f>
        <v>0.15835469649968692</v>
      </c>
      <c r="R72" s="412">
        <f t="shared" si="67"/>
        <v>0.14214853972911334</v>
      </c>
      <c r="S72" s="173">
        <f>I72/I71</f>
        <v>0.10956354634340094</v>
      </c>
      <c r="T72" s="96">
        <f>J72/J71</f>
        <v>0.11995410747850996</v>
      </c>
      <c r="U72" s="78">
        <f>K72/K71</f>
        <v>9.083702615132179E-2</v>
      </c>
      <c r="W72" s="107">
        <f t="shared" si="49"/>
        <v>-0.18684555863456451</v>
      </c>
      <c r="X72" s="104">
        <f t="shared" si="50"/>
        <v>-2.9117081327188168</v>
      </c>
    </row>
    <row r="73" spans="1:24" ht="20.100000000000001" customHeight="1" thickBot="1" x14ac:dyDescent="0.3">
      <c r="A73" s="24"/>
      <c r="B73" t="s">
        <v>92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12">
        <v>31318333</v>
      </c>
      <c r="J73" s="11">
        <v>22127844</v>
      </c>
      <c r="K73" s="162">
        <v>24547133</v>
      </c>
      <c r="M73" s="77">
        <f>C73/C71</f>
        <v>0.88869588649721865</v>
      </c>
      <c r="N73" s="37">
        <f>D73/D71</f>
        <v>0.90609815837910646</v>
      </c>
      <c r="O73" s="18">
        <f>E73/E71</f>
        <v>0.82417075280475771</v>
      </c>
      <c r="P73" s="18">
        <f>F73/F71</f>
        <v>0.81958320701810483</v>
      </c>
      <c r="Q73" s="18">
        <f t="shared" ref="Q73:R73" si="68">G73/G71</f>
        <v>0.84164530350031308</v>
      </c>
      <c r="R73" s="412">
        <f t="shared" si="68"/>
        <v>0.85785146027088666</v>
      </c>
      <c r="S73" s="173">
        <f>I73/I71</f>
        <v>0.89043645365659907</v>
      </c>
      <c r="T73" s="96">
        <f>J73/J71</f>
        <v>0.88004589252149001</v>
      </c>
      <c r="U73" s="78">
        <f>K73/K71</f>
        <v>0.90916297384867817</v>
      </c>
      <c r="W73" s="105">
        <f t="shared" si="49"/>
        <v>0.1093323416415987</v>
      </c>
      <c r="X73" s="104">
        <f t="shared" si="50"/>
        <v>2.9117081327188155</v>
      </c>
    </row>
    <row r="74" spans="1:24" ht="20.100000000000001" customHeight="1" thickBot="1" x14ac:dyDescent="0.3">
      <c r="A74" s="5" t="s">
        <v>86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15">
        <v>6566246</v>
      </c>
      <c r="J74" s="14">
        <v>4784106</v>
      </c>
      <c r="K74" s="161">
        <v>5856583</v>
      </c>
      <c r="M74" s="135">
        <f>C74/C92</f>
        <v>3.7473280999106551E-3</v>
      </c>
      <c r="N74" s="261">
        <f>D74/D92</f>
        <v>3.9309924735187246E-3</v>
      </c>
      <c r="O74" s="21">
        <f>E74/E92</f>
        <v>6.0403100336657266E-3</v>
      </c>
      <c r="P74" s="21">
        <f>F74/F92</f>
        <v>8.1524596155677417E-3</v>
      </c>
      <c r="Q74" s="21">
        <f t="shared" ref="Q74:R74" si="69">G74/G92</f>
        <v>9.5687698267410189E-3</v>
      </c>
      <c r="R74" s="418">
        <f t="shared" si="69"/>
        <v>8.9312360107388494E-3</v>
      </c>
      <c r="S74" s="27">
        <f>I74/I92</f>
        <v>8.9764163844264101E-3</v>
      </c>
      <c r="T74" s="20">
        <f>J74/J92</f>
        <v>9.0422568850644057E-3</v>
      </c>
      <c r="U74" s="235">
        <f>K74/K92</f>
        <v>1.043539780885909E-2</v>
      </c>
      <c r="W74" s="102">
        <f t="shared" si="49"/>
        <v>0.22417500782800381</v>
      </c>
      <c r="X74" s="101">
        <f t="shared" si="50"/>
        <v>0.1393140923794684</v>
      </c>
    </row>
    <row r="75" spans="1:24" ht="20.100000000000001" customHeight="1" x14ac:dyDescent="0.25">
      <c r="A75" s="24"/>
      <c r="B75" t="s">
        <v>91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12">
        <v>985280</v>
      </c>
      <c r="J75" s="11">
        <v>730376</v>
      </c>
      <c r="K75" s="162">
        <v>850879</v>
      </c>
      <c r="M75" s="77">
        <f>C75/C74</f>
        <v>0.12907491936939169</v>
      </c>
      <c r="N75" s="37">
        <f>D75/D74</f>
        <v>0.11909137903855756</v>
      </c>
      <c r="O75" s="18">
        <f>E75/E74</f>
        <v>0.39743492021672855</v>
      </c>
      <c r="P75" s="18">
        <f>F75/F74</f>
        <v>0.20361051463059143</v>
      </c>
      <c r="Q75" s="18">
        <f t="shared" ref="Q75:R75" si="70">G75/G74</f>
        <v>0.16907975450616311</v>
      </c>
      <c r="R75" s="412">
        <f t="shared" si="70"/>
        <v>0.18501201209956208</v>
      </c>
      <c r="S75" s="173">
        <f>I75/I74</f>
        <v>0.15005225207828035</v>
      </c>
      <c r="T75" s="96">
        <f>J75/J74</f>
        <v>0.15266718588593145</v>
      </c>
      <c r="U75" s="78">
        <f>K75/K74</f>
        <v>0.14528591159725732</v>
      </c>
      <c r="W75" s="107">
        <f t="shared" si="49"/>
        <v>0.164987622813455</v>
      </c>
      <c r="X75" s="104">
        <f t="shared" si="50"/>
        <v>-0.73812742886741334</v>
      </c>
    </row>
    <row r="76" spans="1:24" ht="20.100000000000001" customHeight="1" thickBot="1" x14ac:dyDescent="0.3">
      <c r="A76" s="24"/>
      <c r="B76" t="s">
        <v>92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12">
        <v>5580966</v>
      </c>
      <c r="J76" s="11">
        <v>4053730</v>
      </c>
      <c r="K76" s="162">
        <v>5005704</v>
      </c>
      <c r="M76" s="77">
        <f>C76/C74</f>
        <v>0.87092508063060825</v>
      </c>
      <c r="N76" s="37">
        <f>D76/D74</f>
        <v>0.8809086209614424</v>
      </c>
      <c r="O76" s="18">
        <f>E76/E74</f>
        <v>0.60256507978327145</v>
      </c>
      <c r="P76" s="18">
        <f>F76/F74</f>
        <v>0.79638948536940857</v>
      </c>
      <c r="Q76" s="18">
        <f t="shared" ref="Q76:R76" si="71">G76/G74</f>
        <v>0.83092024549383692</v>
      </c>
      <c r="R76" s="412">
        <f t="shared" si="71"/>
        <v>0.81498798790043792</v>
      </c>
      <c r="S76" s="173">
        <f>I76/I74</f>
        <v>0.84994774792171968</v>
      </c>
      <c r="T76" s="96">
        <f>J76/J74</f>
        <v>0.84733281411406858</v>
      </c>
      <c r="U76" s="78">
        <f>K76/K74</f>
        <v>0.85471408840274266</v>
      </c>
      <c r="W76" s="105">
        <f t="shared" si="49"/>
        <v>0.23483902479938229</v>
      </c>
      <c r="X76" s="104">
        <f t="shared" si="50"/>
        <v>0.73812742886740779</v>
      </c>
    </row>
    <row r="77" spans="1:24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15">
        <v>30672363</v>
      </c>
      <c r="J77" s="14">
        <v>21878045</v>
      </c>
      <c r="K77" s="161">
        <v>20554977</v>
      </c>
      <c r="M77" s="135">
        <f>C77/C92</f>
        <v>3.2035167505552464E-2</v>
      </c>
      <c r="N77" s="261">
        <f>D77/D92</f>
        <v>3.6030767966294307E-2</v>
      </c>
      <c r="O77" s="21">
        <f>E77/E92</f>
        <v>4.0346893827591594E-2</v>
      </c>
      <c r="P77" s="21">
        <f>F77/F92</f>
        <v>3.432966521792135E-2</v>
      </c>
      <c r="Q77" s="21">
        <f t="shared" ref="Q77:R77" si="72">G77/G92</f>
        <v>3.3598143438269459E-2</v>
      </c>
      <c r="R77" s="418">
        <f t="shared" si="72"/>
        <v>4.0181363292242887E-2</v>
      </c>
      <c r="S77" s="27">
        <f>I77/I92</f>
        <v>4.1930792995308795E-2</v>
      </c>
      <c r="T77" s="20">
        <f>J77/J92</f>
        <v>4.1350861170927004E-2</v>
      </c>
      <c r="U77" s="235">
        <f>K77/K92</f>
        <v>3.6625343130448074E-2</v>
      </c>
      <c r="W77" s="102">
        <f t="shared" si="49"/>
        <v>-6.0474690494511735E-2</v>
      </c>
      <c r="X77" s="101">
        <f t="shared" si="50"/>
        <v>-0.4725518040478931</v>
      </c>
    </row>
    <row r="78" spans="1:24" ht="20.100000000000001" customHeight="1" x14ac:dyDescent="0.25">
      <c r="A78" s="24"/>
      <c r="B78" t="s">
        <v>91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12">
        <v>26867754</v>
      </c>
      <c r="J78" s="11">
        <v>19132317</v>
      </c>
      <c r="K78" s="162">
        <v>17405897</v>
      </c>
      <c r="M78" s="77">
        <f>C78/C77</f>
        <v>0.87760358985521458</v>
      </c>
      <c r="N78" s="37">
        <f>D78/D77</f>
        <v>0.92761264677292921</v>
      </c>
      <c r="O78" s="18">
        <f>E78/E77</f>
        <v>0.93273208557691256</v>
      </c>
      <c r="P78" s="18">
        <f>F78/F77</f>
        <v>0.90248202771276997</v>
      </c>
      <c r="Q78" s="18">
        <f t="shared" ref="Q78:R78" si="73">G78/G77</f>
        <v>0.93486327133237135</v>
      </c>
      <c r="R78" s="412">
        <f t="shared" si="73"/>
        <v>0.8850732068223085</v>
      </c>
      <c r="S78" s="173">
        <f>I78/I77</f>
        <v>0.8759597035285478</v>
      </c>
      <c r="T78" s="96">
        <f>J78/J77</f>
        <v>0.8744984755264924</v>
      </c>
      <c r="U78" s="78">
        <f>K78/K77</f>
        <v>0.84679720147582749</v>
      </c>
      <c r="W78" s="107">
        <f t="shared" si="49"/>
        <v>-9.0235803640510454E-2</v>
      </c>
      <c r="X78" s="104">
        <f t="shared" si="50"/>
        <v>-2.7701274050664915</v>
      </c>
    </row>
    <row r="79" spans="1:24" ht="20.100000000000001" customHeight="1" thickBot="1" x14ac:dyDescent="0.3">
      <c r="A79" s="24"/>
      <c r="B79" t="s">
        <v>92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12">
        <v>3804609</v>
      </c>
      <c r="J79" s="11">
        <v>2745728</v>
      </c>
      <c r="K79" s="162">
        <v>3149080</v>
      </c>
      <c r="M79" s="77">
        <f>C79/C77</f>
        <v>0.1223964101447854</v>
      </c>
      <c r="N79" s="37">
        <f>D79/D77</f>
        <v>7.2387353227070836E-2</v>
      </c>
      <c r="O79" s="18">
        <f>E79/E77</f>
        <v>6.7267914423087438E-2</v>
      </c>
      <c r="P79" s="18">
        <f>F79/F77</f>
        <v>9.7517972287229984E-2</v>
      </c>
      <c r="Q79" s="18">
        <f t="shared" ref="Q79:R79" si="74">G79/G77</f>
        <v>6.5136728667628679E-2</v>
      </c>
      <c r="R79" s="412">
        <f t="shared" si="74"/>
        <v>0.1149267931776915</v>
      </c>
      <c r="S79" s="173">
        <f>I79/I77</f>
        <v>0.12404029647145216</v>
      </c>
      <c r="T79" s="96">
        <f>J79/J77</f>
        <v>0.12550152447350757</v>
      </c>
      <c r="U79" s="78">
        <f>K79/K77</f>
        <v>0.15320279852417251</v>
      </c>
      <c r="W79" s="105">
        <f t="shared" si="49"/>
        <v>0.14690165959628923</v>
      </c>
      <c r="X79" s="104">
        <f t="shared" si="50"/>
        <v>2.7701274050664941</v>
      </c>
    </row>
    <row r="80" spans="1:24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15">
        <v>35594511</v>
      </c>
      <c r="J80" s="14">
        <v>26398278</v>
      </c>
      <c r="K80" s="161">
        <v>25931786</v>
      </c>
      <c r="M80" s="135">
        <f>C80/C92</f>
        <v>3.487747474848038E-2</v>
      </c>
      <c r="N80" s="261">
        <f>D80/D92</f>
        <v>3.3947096822842374E-2</v>
      </c>
      <c r="O80" s="21">
        <f>E80/E92</f>
        <v>3.1110960000721385E-2</v>
      </c>
      <c r="P80" s="21">
        <f>F80/F92</f>
        <v>4.8317321966914149E-2</v>
      </c>
      <c r="Q80" s="21">
        <f t="shared" ref="Q80:R80" si="75">G80/G92</f>
        <v>5.1117529095437417E-2</v>
      </c>
      <c r="R80" s="418">
        <f t="shared" si="75"/>
        <v>4.7661716899565651E-2</v>
      </c>
      <c r="S80" s="27">
        <f>I80/I92</f>
        <v>4.8659637749795863E-2</v>
      </c>
      <c r="T80" s="20">
        <f>J80/J92</f>
        <v>4.9894381729699185E-2</v>
      </c>
      <c r="U80" s="235">
        <f>K80/K92</f>
        <v>4.6205868303104865E-2</v>
      </c>
      <c r="W80" s="102">
        <f t="shared" si="49"/>
        <v>-1.7671304166127805E-2</v>
      </c>
      <c r="X80" s="101">
        <f t="shared" si="50"/>
        <v>-0.36885134265943198</v>
      </c>
    </row>
    <row r="81" spans="1:24" ht="20.100000000000001" customHeight="1" x14ac:dyDescent="0.25">
      <c r="A81" s="24"/>
      <c r="B81" t="s">
        <v>91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12">
        <v>32499374</v>
      </c>
      <c r="J81" s="11">
        <v>24226953</v>
      </c>
      <c r="K81" s="162">
        <v>23308526</v>
      </c>
      <c r="M81" s="77">
        <f>C81/C80</f>
        <v>0.85172461123957943</v>
      </c>
      <c r="N81" s="37">
        <f>D81/D80</f>
        <v>0.85888820643393338</v>
      </c>
      <c r="O81" s="18">
        <f>E81/E80</f>
        <v>0.85367696647912839</v>
      </c>
      <c r="P81" s="18">
        <f>F81/F80</f>
        <v>0.88270566887467183</v>
      </c>
      <c r="Q81" s="18">
        <f t="shared" ref="Q81:R81" si="76">G81/G80</f>
        <v>0.87820383315687955</v>
      </c>
      <c r="R81" s="412">
        <f t="shared" si="76"/>
        <v>0.87855014815250576</v>
      </c>
      <c r="S81" s="173">
        <f>I81/I80</f>
        <v>0.9130445421767418</v>
      </c>
      <c r="T81" s="96">
        <f>J81/J80</f>
        <v>0.91774747580126248</v>
      </c>
      <c r="U81" s="78">
        <f>K81/K80</f>
        <v>0.89883997962963291</v>
      </c>
      <c r="W81" s="107">
        <f t="shared" si="49"/>
        <v>-3.7909307043275317E-2</v>
      </c>
      <c r="X81" s="104">
        <f t="shared" si="50"/>
        <v>-1.8907496171629568</v>
      </c>
    </row>
    <row r="82" spans="1:24" ht="20.100000000000001" customHeight="1" thickBot="1" x14ac:dyDescent="0.3">
      <c r="A82" s="24"/>
      <c r="B82" t="s">
        <v>92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12">
        <v>3095137</v>
      </c>
      <c r="J82" s="11">
        <v>2171325</v>
      </c>
      <c r="K82" s="162">
        <v>2623260</v>
      </c>
      <c r="M82" s="77">
        <f>C82/C80</f>
        <v>0.1482753887604206</v>
      </c>
      <c r="N82" s="37">
        <f>D82/D80</f>
        <v>0.14111179356606668</v>
      </c>
      <c r="O82" s="18">
        <f>E82/E80</f>
        <v>0.14632303352087156</v>
      </c>
      <c r="P82" s="18">
        <f>F82/F80</f>
        <v>0.11729433112532812</v>
      </c>
      <c r="Q82" s="18">
        <f t="shared" ref="Q82:R82" si="77">G82/G80</f>
        <v>0.12179616684312047</v>
      </c>
      <c r="R82" s="412">
        <f t="shared" si="77"/>
        <v>0.1214498518474942</v>
      </c>
      <c r="S82" s="173">
        <f>I82/I80</f>
        <v>8.6955457823258198E-2</v>
      </c>
      <c r="T82" s="96">
        <f>J82/J80</f>
        <v>8.2252524198737506E-2</v>
      </c>
      <c r="U82" s="78">
        <f>K82/K80</f>
        <v>0.10116002037036709</v>
      </c>
      <c r="W82" s="105">
        <f t="shared" si="49"/>
        <v>0.20813788815584955</v>
      </c>
      <c r="X82" s="104">
        <f t="shared" si="50"/>
        <v>1.8907496171629581</v>
      </c>
    </row>
    <row r="83" spans="1:24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15">
        <v>89118587</v>
      </c>
      <c r="J83" s="14">
        <v>65074767</v>
      </c>
      <c r="K83" s="161">
        <v>67848082</v>
      </c>
      <c r="M83" s="135">
        <f>C83/C92</f>
        <v>9.4140276056629085E-2</v>
      </c>
      <c r="N83" s="261">
        <f>D83/D92</f>
        <v>9.2729131568643222E-2</v>
      </c>
      <c r="O83" s="21">
        <f>E83/E92</f>
        <v>0.10346594175346538</v>
      </c>
      <c r="P83" s="21">
        <f>F83/F92</f>
        <v>0.11194953379871024</v>
      </c>
      <c r="Q83" s="21">
        <f t="shared" ref="Q83:R83" si="78">G83/G92</f>
        <v>0.13047970597638522</v>
      </c>
      <c r="R83" s="418">
        <f t="shared" si="78"/>
        <v>0.13451396630176549</v>
      </c>
      <c r="S83" s="27">
        <f>I83/I92</f>
        <v>0.12182996867673408</v>
      </c>
      <c r="T83" s="20">
        <f>J83/J92</f>
        <v>0.12299534332009199</v>
      </c>
      <c r="U83" s="235">
        <f>K83/K92</f>
        <v>0.12089331376983675</v>
      </c>
      <c r="W83" s="102">
        <f t="shared" si="49"/>
        <v>4.2617363501278462E-2</v>
      </c>
      <c r="X83" s="101">
        <f t="shared" si="50"/>
        <v>-0.21020295502552355</v>
      </c>
    </row>
    <row r="84" spans="1:24" ht="20.100000000000001" customHeight="1" x14ac:dyDescent="0.25">
      <c r="A84" s="24"/>
      <c r="B84" t="s">
        <v>91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12">
        <v>77713507</v>
      </c>
      <c r="J84" s="11">
        <v>56716540</v>
      </c>
      <c r="K84" s="162">
        <v>59291318</v>
      </c>
      <c r="M84" s="77">
        <f>C84/C83</f>
        <v>0.85609028432849898</v>
      </c>
      <c r="N84" s="37">
        <f>D84/D83</f>
        <v>0.86402414324445154</v>
      </c>
      <c r="O84" s="18">
        <f>E84/E83</f>
        <v>0.87473309047939907</v>
      </c>
      <c r="P84" s="18">
        <f>F84/F83</f>
        <v>0.85753018211113785</v>
      </c>
      <c r="Q84" s="18">
        <f t="shared" ref="Q84:R84" si="79">G84/G83</f>
        <v>0.86149539564289368</v>
      </c>
      <c r="R84" s="412">
        <f t="shared" si="79"/>
        <v>0.86297413161194991</v>
      </c>
      <c r="S84" s="173">
        <f>I84/I83</f>
        <v>0.87202355441295321</v>
      </c>
      <c r="T84" s="96">
        <f>J84/J83</f>
        <v>0.87155963232261746</v>
      </c>
      <c r="U84" s="78">
        <f>K84/K83</f>
        <v>0.8738834798601971</v>
      </c>
      <c r="W84" s="107">
        <f t="shared" si="49"/>
        <v>4.5397303855277488E-2</v>
      </c>
      <c r="X84" s="104">
        <f t="shared" si="50"/>
        <v>0.23238475375796375</v>
      </c>
    </row>
    <row r="85" spans="1:24" ht="20.100000000000001" customHeight="1" thickBot="1" x14ac:dyDescent="0.3">
      <c r="A85" s="24"/>
      <c r="B85" t="s">
        <v>92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12">
        <v>11405080</v>
      </c>
      <c r="J85" s="11">
        <v>8358227</v>
      </c>
      <c r="K85" s="162">
        <v>8556764</v>
      </c>
      <c r="M85" s="77">
        <f>C85/C83</f>
        <v>0.14390971567150104</v>
      </c>
      <c r="N85" s="37">
        <f>D85/D83</f>
        <v>0.13597585675554844</v>
      </c>
      <c r="O85" s="18">
        <f>E85/E83</f>
        <v>0.12526690952060099</v>
      </c>
      <c r="P85" s="18">
        <f>F85/F83</f>
        <v>0.14246981788886215</v>
      </c>
      <c r="Q85" s="18">
        <f t="shared" ref="Q85:R85" si="80">G85/G83</f>
        <v>0.13850460435710626</v>
      </c>
      <c r="R85" s="412">
        <f t="shared" si="80"/>
        <v>0.13702586838805009</v>
      </c>
      <c r="S85" s="173">
        <f>I85/I83</f>
        <v>0.12797644558704685</v>
      </c>
      <c r="T85" s="96">
        <f>J85/J83</f>
        <v>0.12844036767738254</v>
      </c>
      <c r="U85" s="78">
        <f>K85/K83</f>
        <v>0.12611652013980293</v>
      </c>
      <c r="W85" s="105">
        <f t="shared" si="49"/>
        <v>2.3753482646499072E-2</v>
      </c>
      <c r="X85" s="104">
        <f t="shared" si="50"/>
        <v>-0.23238475375796097</v>
      </c>
    </row>
    <row r="86" spans="1:24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212648099</v>
      </c>
      <c r="I86" s="15">
        <v>259319505</v>
      </c>
      <c r="J86" s="14">
        <v>184029847</v>
      </c>
      <c r="K86" s="161">
        <v>199177925</v>
      </c>
      <c r="M86" s="135">
        <f>C86/C92</f>
        <v>0.43345906417755325</v>
      </c>
      <c r="N86" s="261">
        <f>D86/D92</f>
        <v>0.41546163762951022</v>
      </c>
      <c r="O86" s="21">
        <f>E86/E92</f>
        <v>0.41163387721560685</v>
      </c>
      <c r="P86" s="21">
        <f>F86/F92</f>
        <v>0.39726462950489433</v>
      </c>
      <c r="Q86" s="21">
        <f t="shared" ref="Q86:R86" si="81">G86/G92</f>
        <v>0.37282670967292408</v>
      </c>
      <c r="R86" s="418">
        <f t="shared" si="81"/>
        <v>0.36668816083759365</v>
      </c>
      <c r="S86" s="27">
        <f>I86/I92</f>
        <v>0.35450390580604901</v>
      </c>
      <c r="T86" s="20">
        <f>J86/J92</f>
        <v>0.34782781800677059</v>
      </c>
      <c r="U86" s="235">
        <f>K86/K92</f>
        <v>0.35489992750347771</v>
      </c>
      <c r="W86" s="102">
        <f t="shared" si="49"/>
        <v>8.2313158691046454E-2</v>
      </c>
      <c r="X86" s="130">
        <f t="shared" si="50"/>
        <v>0.7072109496707113</v>
      </c>
    </row>
    <row r="87" spans="1:24" ht="20.100000000000001" customHeight="1" x14ac:dyDescent="0.25">
      <c r="A87" s="24"/>
      <c r="B87" t="s">
        <v>91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158517337</v>
      </c>
      <c r="I87" s="12">
        <v>193503221</v>
      </c>
      <c r="J87" s="11">
        <v>138214986</v>
      </c>
      <c r="K87" s="162">
        <v>147648827</v>
      </c>
      <c r="M87" s="77">
        <f>C87/C86</f>
        <v>0.70014039775737658</v>
      </c>
      <c r="N87" s="37">
        <f>D87/D86</f>
        <v>0.71846495192805482</v>
      </c>
      <c r="O87" s="18">
        <f>E87/E86</f>
        <v>0.73089967083577922</v>
      </c>
      <c r="P87" s="18">
        <f>F87/F86</f>
        <v>0.73115108291655651</v>
      </c>
      <c r="Q87" s="18">
        <f t="shared" ref="Q87:R87" si="82">G87/G86</f>
        <v>0.7421664550347199</v>
      </c>
      <c r="R87" s="412">
        <f t="shared" si="82"/>
        <v>0.74544441142641016</v>
      </c>
      <c r="S87" s="173">
        <f>I87/I86</f>
        <v>0.7461961683136793</v>
      </c>
      <c r="T87" s="96">
        <f>J87/J86</f>
        <v>0.75104657343979642</v>
      </c>
      <c r="U87" s="78">
        <f>K87/K86</f>
        <v>0.74129111948525417</v>
      </c>
      <c r="W87" s="107">
        <f t="shared" si="49"/>
        <v>6.8254834537262124E-2</v>
      </c>
      <c r="X87" s="104">
        <f t="shared" si="50"/>
        <v>-0.97554539545422481</v>
      </c>
    </row>
    <row r="88" spans="1:24" ht="20.100000000000001" customHeight="1" thickBot="1" x14ac:dyDescent="0.3">
      <c r="A88" s="24"/>
      <c r="B88" t="s">
        <v>92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12">
        <v>65816284</v>
      </c>
      <c r="J88" s="11">
        <v>45814861</v>
      </c>
      <c r="K88" s="162">
        <v>51529098</v>
      </c>
      <c r="M88" s="77">
        <f>C88/C86</f>
        <v>0.29985960224262348</v>
      </c>
      <c r="N88" s="37">
        <f>D88/D86</f>
        <v>0.28153504807194518</v>
      </c>
      <c r="O88" s="18">
        <f>E88/E86</f>
        <v>0.26910032916422072</v>
      </c>
      <c r="P88" s="18">
        <f>F88/F86</f>
        <v>0.26884891708344349</v>
      </c>
      <c r="Q88" s="18">
        <f t="shared" ref="Q88:R88" si="83">G88/G86</f>
        <v>0.25783354496528016</v>
      </c>
      <c r="R88" s="412">
        <f t="shared" si="83"/>
        <v>0.25455558857358984</v>
      </c>
      <c r="S88" s="173">
        <f>I88/I86</f>
        <v>0.2538038316863207</v>
      </c>
      <c r="T88" s="96">
        <f>J88/J86</f>
        <v>0.24895342656020358</v>
      </c>
      <c r="U88" s="78">
        <f>K88/K86</f>
        <v>0.25870888051474578</v>
      </c>
      <c r="W88" s="105">
        <f t="shared" si="49"/>
        <v>0.12472452988561943</v>
      </c>
      <c r="X88" s="104">
        <f t="shared" si="50"/>
        <v>0.97554539545421926</v>
      </c>
    </row>
    <row r="89" spans="1:24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15">
        <v>4287168</v>
      </c>
      <c r="J89" s="14">
        <v>3511417</v>
      </c>
      <c r="K89" s="161">
        <v>3806311</v>
      </c>
      <c r="M89" s="135">
        <f>C89/C92</f>
        <v>7.4591415592023761E-3</v>
      </c>
      <c r="N89" s="261">
        <f>D89/D92</f>
        <v>8.784283380272517E-3</v>
      </c>
      <c r="O89" s="21">
        <f>E89/E92</f>
        <v>1.2076861379981093E-2</v>
      </c>
      <c r="P89" s="21">
        <f>F89/F92</f>
        <v>8.9100609420459595E-3</v>
      </c>
      <c r="Q89" s="21">
        <f t="shared" ref="Q89:R89" si="84">G89/G92</f>
        <v>5.4093256381451378E-3</v>
      </c>
      <c r="R89" s="418">
        <f t="shared" si="84"/>
        <v>4.8213552596224878E-3</v>
      </c>
      <c r="S89" s="27">
        <f>I89/I92</f>
        <v>5.8607924646729044E-3</v>
      </c>
      <c r="T89" s="20">
        <f>J89/J92</f>
        <v>6.6367957868371233E-3</v>
      </c>
      <c r="U89" s="235">
        <f>K89/K92</f>
        <v>6.7821747714044605E-3</v>
      </c>
      <c r="W89" s="64">
        <f t="shared" si="49"/>
        <v>8.3981480980470272E-2</v>
      </c>
      <c r="X89" s="130">
        <f t="shared" si="50"/>
        <v>1.4537898456733721E-2</v>
      </c>
    </row>
    <row r="90" spans="1:24" ht="20.100000000000001" customHeight="1" x14ac:dyDescent="0.25">
      <c r="A90" s="24"/>
      <c r="B90" t="s">
        <v>91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12">
        <v>4132461</v>
      </c>
      <c r="J90" s="11">
        <v>3376836</v>
      </c>
      <c r="K90" s="162">
        <v>3742512</v>
      </c>
      <c r="M90" s="77">
        <f>C90/C89</f>
        <v>0.96588170726038436</v>
      </c>
      <c r="N90" s="37">
        <f>D90/D89</f>
        <v>0.97346268815530457</v>
      </c>
      <c r="O90" s="18">
        <f>E90/E89</f>
        <v>0.98053261988981932</v>
      </c>
      <c r="P90" s="18">
        <f>F90/F89</f>
        <v>0.97906261544903006</v>
      </c>
      <c r="Q90" s="18">
        <f t="shared" ref="Q90:R90" si="85">G90/G89</f>
        <v>0.96774955072560598</v>
      </c>
      <c r="R90" s="412">
        <f t="shared" si="85"/>
        <v>0.97912036503863764</v>
      </c>
      <c r="S90" s="173">
        <f>I90/I89</f>
        <v>0.9639139403914192</v>
      </c>
      <c r="T90" s="96">
        <f>J90/J89</f>
        <v>0.96167330738559387</v>
      </c>
      <c r="U90" s="78">
        <f>K90/K89</f>
        <v>0.9832386265862143</v>
      </c>
      <c r="W90" s="107">
        <f t="shared" si="49"/>
        <v>0.10828953493743848</v>
      </c>
      <c r="X90" s="104">
        <f t="shared" si="50"/>
        <v>2.1565319200620436</v>
      </c>
    </row>
    <row r="91" spans="1:24" ht="20.100000000000001" customHeight="1" thickBot="1" x14ac:dyDescent="0.3">
      <c r="A91" s="24"/>
      <c r="B91" t="s">
        <v>92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12">
        <v>154707</v>
      </c>
      <c r="J91" s="11">
        <v>134581</v>
      </c>
      <c r="K91" s="162">
        <v>63799</v>
      </c>
      <c r="M91" s="77">
        <f>C91/C89</f>
        <v>3.4118292739615592E-2</v>
      </c>
      <c r="N91" s="416">
        <f>D91/D89</f>
        <v>2.6537311844695394E-2</v>
      </c>
      <c r="O91" s="420">
        <f>E91/E89</f>
        <v>1.9467380110180638E-2</v>
      </c>
      <c r="P91" s="420">
        <f>F91/F89</f>
        <v>2.0937384550969978E-2</v>
      </c>
      <c r="Q91" s="420">
        <f t="shared" ref="Q91:R91" si="86">G91/G89</f>
        <v>3.2250449274394015E-2</v>
      </c>
      <c r="R91" s="419">
        <f t="shared" si="86"/>
        <v>2.0879634961362355E-2</v>
      </c>
      <c r="S91" s="173">
        <f>I91/I89</f>
        <v>3.6086059608580773E-2</v>
      </c>
      <c r="T91" s="236">
        <f>J91/J89</f>
        <v>3.8326692614406091E-2</v>
      </c>
      <c r="U91" s="78">
        <f>K91/K89</f>
        <v>1.6761373413785682E-2</v>
      </c>
      <c r="W91" s="105">
        <f t="shared" si="49"/>
        <v>-0.52594348384987477</v>
      </c>
      <c r="X91" s="104">
        <f t="shared" si="50"/>
        <v>-2.156531920062041</v>
      </c>
    </row>
    <row r="92" spans="1:24" ht="20.100000000000001" customHeight="1" thickBot="1" x14ac:dyDescent="0.3">
      <c r="A92" s="74" t="s">
        <v>21</v>
      </c>
      <c r="B92" s="100"/>
      <c r="C92" s="83">
        <f t="shared" ref="C92:K93" si="87">C54+C57+C60+C63+C65+C68+C71+C74+C77+C80+C83+C86+C89</f>
        <v>522010069</v>
      </c>
      <c r="D92" s="84">
        <f t="shared" si="87"/>
        <v>577728402</v>
      </c>
      <c r="E92" s="84">
        <f t="shared" si="87"/>
        <v>623355917</v>
      </c>
      <c r="F92" s="84">
        <f t="shared" si="87"/>
        <v>683536290</v>
      </c>
      <c r="G92" s="84">
        <f t="shared" si="87"/>
        <v>539548771</v>
      </c>
      <c r="H92" s="84">
        <f t="shared" si="87"/>
        <v>579915366</v>
      </c>
      <c r="I92" s="168">
        <f t="shared" si="87"/>
        <v>731499712</v>
      </c>
      <c r="J92" s="191">
        <f t="shared" si="87"/>
        <v>529083177</v>
      </c>
      <c r="K92" s="189">
        <f t="shared" si="87"/>
        <v>561222783</v>
      </c>
      <c r="M92" s="89">
        <f>M54+M57+M60+M63+M65+M68+M71+M74+M77+M80+M83+M86+M89</f>
        <v>0.99999999999999989</v>
      </c>
      <c r="N92" s="417">
        <f t="shared" ref="N92:T92" si="88">N54+N57+N60+N63+N65+N68+N71+N74+N77+N80+N83+N86+N89</f>
        <v>1</v>
      </c>
      <c r="O92" s="417">
        <f t="shared" si="88"/>
        <v>1</v>
      </c>
      <c r="P92" s="417">
        <f t="shared" si="88"/>
        <v>0.99999999999999989</v>
      </c>
      <c r="Q92" s="417">
        <f t="shared" ref="Q92:R92" si="89">Q54+Q57+Q60+Q63+Q65+Q68+Q71+Q74+Q77+Q80+Q83+Q86+Q89</f>
        <v>1</v>
      </c>
      <c r="R92" s="417">
        <f t="shared" si="89"/>
        <v>0.99999999999999989</v>
      </c>
      <c r="S92" s="175">
        <f t="shared" si="88"/>
        <v>0.99999999999999989</v>
      </c>
      <c r="T92" s="182">
        <f t="shared" si="88"/>
        <v>0.99999999999999989</v>
      </c>
      <c r="U92" s="414">
        <f>U54+U57+U60+U63+U65+U68+U71+U74+U77+U80+U83+U86+U89</f>
        <v>0.99999999999999989</v>
      </c>
      <c r="W92" s="93">
        <f t="shared" si="49"/>
        <v>6.074584752862025E-2</v>
      </c>
      <c r="X92" s="133">
        <f t="shared" si="50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251572455</v>
      </c>
      <c r="D93" s="317">
        <f t="shared" si="87"/>
        <v>275437457</v>
      </c>
      <c r="E93" s="317">
        <f t="shared" si="87"/>
        <v>310938973</v>
      </c>
      <c r="F93" s="317">
        <f t="shared" si="87"/>
        <v>338135647</v>
      </c>
      <c r="G93" s="317">
        <f t="shared" ref="G93" si="90">G55+G58+G61+G64+G66+G69+G72+G75+G78+G81+G84+G87+G90</f>
        <v>265774511</v>
      </c>
      <c r="H93" s="317">
        <f t="shared" si="87"/>
        <v>287319425</v>
      </c>
      <c r="I93" s="249">
        <f t="shared" si="87"/>
        <v>353255272</v>
      </c>
      <c r="J93" s="317">
        <f t="shared" si="87"/>
        <v>255562463</v>
      </c>
      <c r="K93" s="190">
        <f t="shared" si="87"/>
        <v>265983871</v>
      </c>
      <c r="M93" s="77">
        <f>C93/C92</f>
        <v>0.48193027288138385</v>
      </c>
      <c r="N93" s="79">
        <f>D93/D92</f>
        <v>0.47675941851998477</v>
      </c>
      <c r="O93" s="79">
        <f>E93/E92</f>
        <v>0.4988145047157706</v>
      </c>
      <c r="P93" s="79">
        <f>F93/F92</f>
        <v>0.49468572765902452</v>
      </c>
      <c r="Q93" s="79">
        <f t="shared" ref="Q93:R93" si="91">G93/G92</f>
        <v>0.49258663031965277</v>
      </c>
      <c r="R93" s="79">
        <f t="shared" si="91"/>
        <v>0.49545061546101538</v>
      </c>
      <c r="S93" s="79">
        <f t="shared" ref="S93:T93" si="92">I93/I92</f>
        <v>0.48291922225664524</v>
      </c>
      <c r="T93" s="79">
        <f t="shared" si="92"/>
        <v>0.48302889622967543</v>
      </c>
      <c r="U93" s="78">
        <f>K93/K92</f>
        <v>0.47393633875337521</v>
      </c>
      <c r="W93" s="107">
        <f t="shared" si="49"/>
        <v>4.0778320406154485E-2</v>
      </c>
      <c r="X93" s="104">
        <f t="shared" si="50"/>
        <v>-0.90925574763002226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270437614</v>
      </c>
      <c r="D94" s="33">
        <f t="shared" ref="D94:K94" si="93">D56+D59+D62+D67+D70+D73+D76+D79+D82+D85+D88+D91</f>
        <v>302290945</v>
      </c>
      <c r="E94" s="33">
        <f t="shared" si="93"/>
        <v>312416944</v>
      </c>
      <c r="F94" s="33">
        <f t="shared" si="93"/>
        <v>345400643</v>
      </c>
      <c r="G94" s="33">
        <f t="shared" ref="G94" si="94">G56+G59+G62+G67+G70+G73+G76+G79+G82+G85+G88+G91</f>
        <v>273774260</v>
      </c>
      <c r="H94" s="33">
        <f t="shared" si="93"/>
        <v>292595941</v>
      </c>
      <c r="I94" s="43">
        <f t="shared" si="93"/>
        <v>378244440</v>
      </c>
      <c r="J94" s="33">
        <f t="shared" si="93"/>
        <v>273520714</v>
      </c>
      <c r="K94" s="163">
        <f t="shared" si="93"/>
        <v>295238912</v>
      </c>
      <c r="M94" s="148">
        <f>C94/C92</f>
        <v>0.51806972711861621</v>
      </c>
      <c r="N94" s="80">
        <f>D94/D92</f>
        <v>0.52324058148001529</v>
      </c>
      <c r="O94" s="80">
        <f>E94/E92</f>
        <v>0.5011854952842294</v>
      </c>
      <c r="P94" s="80">
        <f>F94/F92</f>
        <v>0.50531427234097548</v>
      </c>
      <c r="Q94" s="80">
        <f t="shared" ref="Q94:R94" si="95">G94/G92</f>
        <v>0.50741336968034723</v>
      </c>
      <c r="R94" s="80">
        <f t="shared" si="95"/>
        <v>0.50454938453898457</v>
      </c>
      <c r="S94" s="80">
        <f t="shared" ref="S94:T94" si="96">I94/I92</f>
        <v>0.5170807777433547</v>
      </c>
      <c r="T94" s="80">
        <f t="shared" si="96"/>
        <v>0.51697110377032451</v>
      </c>
      <c r="U94" s="237">
        <f>K94/K92</f>
        <v>0.52606366124662474</v>
      </c>
      <c r="W94" s="105">
        <f t="shared" si="49"/>
        <v>7.9402388515262504E-2</v>
      </c>
      <c r="X94" s="106">
        <f t="shared" si="50"/>
        <v>0.90925574763002226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70" t="s">
        <v>29</v>
      </c>
      <c r="B99" s="485"/>
      <c r="C99" s="472">
        <v>2016</v>
      </c>
      <c r="D99" s="461">
        <v>2017</v>
      </c>
      <c r="E99" s="476">
        <v>2018</v>
      </c>
      <c r="F99" s="476">
        <v>2019</v>
      </c>
      <c r="G99" s="476">
        <v>2020</v>
      </c>
      <c r="H99" s="461">
        <v>2021</v>
      </c>
      <c r="I99" s="463">
        <v>2022</v>
      </c>
      <c r="J99" s="467" t="str">
        <f>J5</f>
        <v>janeiro - setembro</v>
      </c>
      <c r="K99" s="468"/>
      <c r="M99" s="478" t="s">
        <v>90</v>
      </c>
    </row>
    <row r="100" spans="1:13" ht="21.75" customHeight="1" thickBot="1" x14ac:dyDescent="0.3">
      <c r="A100" s="486"/>
      <c r="B100" s="487"/>
      <c r="C100" s="488"/>
      <c r="D100" s="469"/>
      <c r="E100" s="484"/>
      <c r="F100" s="484"/>
      <c r="G100" s="484"/>
      <c r="H100" s="469"/>
      <c r="I100" s="489"/>
      <c r="J100" s="167">
        <v>2022</v>
      </c>
      <c r="K100" s="169">
        <v>2023</v>
      </c>
      <c r="M100" s="479"/>
    </row>
    <row r="101" spans="1:13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4">
        <f t="shared" ref="D101:K116" si="97">D54/D7</f>
        <v>4.6757027816022907</v>
      </c>
      <c r="E101" s="134">
        <f t="shared" si="97"/>
        <v>4.7856998097440906</v>
      </c>
      <c r="F101" s="134">
        <f t="shared" si="97"/>
        <v>4.8555469169707486</v>
      </c>
      <c r="G101" s="134">
        <f t="shared" ref="G101:H101" si="98">G54/G7</f>
        <v>4.1952809075036406</v>
      </c>
      <c r="H101" s="134">
        <f t="shared" si="98"/>
        <v>4.2433703704684378</v>
      </c>
      <c r="I101" s="126">
        <f t="shared" si="97"/>
        <v>5.0729150613313534</v>
      </c>
      <c r="J101" s="201">
        <f t="shared" si="97"/>
        <v>4.9965630423805543</v>
      </c>
      <c r="K101" s="186">
        <f t="shared" si="97"/>
        <v>5.581564976072479</v>
      </c>
      <c r="M101" s="23">
        <f>(K101-J101)/J101</f>
        <v>0.1170808671340625</v>
      </c>
    </row>
    <row r="102" spans="1:13" ht="20.100000000000001" customHeight="1" x14ac:dyDescent="0.25">
      <c r="A102" s="24"/>
      <c r="B102" t="s">
        <v>91</v>
      </c>
      <c r="C102" s="244">
        <f t="shared" ref="C102:K117" si="99">C55/C8</f>
        <v>5.338984749562286</v>
      </c>
      <c r="D102" s="245">
        <f t="shared" si="99"/>
        <v>4.8855432496178866</v>
      </c>
      <c r="E102" s="245">
        <f t="shared" si="97"/>
        <v>5.1600530248522496</v>
      </c>
      <c r="F102" s="245">
        <f t="shared" si="97"/>
        <v>5.4496401401127468</v>
      </c>
      <c r="G102" s="245">
        <f t="shared" ref="G102:H102" si="100">G55/G8</f>
        <v>4.771437067201564</v>
      </c>
      <c r="H102" s="245">
        <f t="shared" si="100"/>
        <v>5.1404289356596511</v>
      </c>
      <c r="I102" s="119">
        <f t="shared" si="99"/>
        <v>5.7281340732021748</v>
      </c>
      <c r="J102" s="166">
        <f t="shared" si="97"/>
        <v>5.5707846960942344</v>
      </c>
      <c r="K102" s="185">
        <f t="shared" si="97"/>
        <v>6.0739396511695398</v>
      </c>
      <c r="M102" s="242">
        <f t="shared" ref="M102:M141" si="101">(K102-J102)/J102</f>
        <v>9.0320301810995374E-2</v>
      </c>
    </row>
    <row r="103" spans="1:13" ht="20.100000000000001" customHeight="1" thickBot="1" x14ac:dyDescent="0.3">
      <c r="A103" s="24"/>
      <c r="B103" t="s">
        <v>92</v>
      </c>
      <c r="C103" s="244">
        <f t="shared" si="99"/>
        <v>4.4038808000674434</v>
      </c>
      <c r="D103" s="245">
        <f t="shared" si="99"/>
        <v>4.6707305422239713</v>
      </c>
      <c r="E103" s="245">
        <f t="shared" si="97"/>
        <v>4.7720691368606083</v>
      </c>
      <c r="F103" s="245">
        <f t="shared" si="97"/>
        <v>4.8346108627887752</v>
      </c>
      <c r="G103" s="245">
        <f t="shared" ref="G103:H103" si="102">G56/G9</f>
        <v>4.1775157289716622</v>
      </c>
      <c r="H103" s="245">
        <f t="shared" si="102"/>
        <v>4.1980808777015781</v>
      </c>
      <c r="I103" s="119">
        <f t="shared" si="99"/>
        <v>5.0298681310825435</v>
      </c>
      <c r="J103" s="166">
        <f t="shared" si="97"/>
        <v>4.9581828829312711</v>
      </c>
      <c r="K103" s="185">
        <f t="shared" si="97"/>
        <v>5.5453741843454996</v>
      </c>
      <c r="M103" s="34">
        <f t="shared" si="101"/>
        <v>0.11842872989531232</v>
      </c>
    </row>
    <row r="104" spans="1:13" ht="20.100000000000001" customHeight="1" thickBot="1" x14ac:dyDescent="0.3">
      <c r="A104" s="5" t="s">
        <v>18</v>
      </c>
      <c r="B104" s="6"/>
      <c r="C104" s="113">
        <f t="shared" si="99"/>
        <v>4.5605208350719852</v>
      </c>
      <c r="D104" s="134">
        <f t="shared" si="99"/>
        <v>5.2979740105632986</v>
      </c>
      <c r="E104" s="134">
        <f t="shared" si="97"/>
        <v>5.4536789402752657</v>
      </c>
      <c r="F104" s="134">
        <f t="shared" si="97"/>
        <v>6.4971067216215594</v>
      </c>
      <c r="G104" s="134">
        <f t="shared" ref="G104:H104" si="103">G57/G10</f>
        <v>6.2842852685277233</v>
      </c>
      <c r="H104" s="134">
        <f t="shared" si="103"/>
        <v>6.1706281691180669</v>
      </c>
      <c r="I104" s="126">
        <f t="shared" si="99"/>
        <v>6.5572362027776654</v>
      </c>
      <c r="J104" s="201">
        <f t="shared" si="97"/>
        <v>6.3604524697598217</v>
      </c>
      <c r="K104" s="186">
        <f t="shared" si="97"/>
        <v>7.0147721464503805</v>
      </c>
      <c r="M104" s="23">
        <f t="shared" si="101"/>
        <v>0.10287313360196632</v>
      </c>
    </row>
    <row r="105" spans="1:13" ht="20.100000000000001" customHeight="1" x14ac:dyDescent="0.25">
      <c r="A105" s="24"/>
      <c r="B105" t="s">
        <v>91</v>
      </c>
      <c r="C105" s="244">
        <f t="shared" si="99"/>
        <v>4.5785039983833249</v>
      </c>
      <c r="D105" s="245">
        <f t="shared" si="99"/>
        <v>5.2679303215832549</v>
      </c>
      <c r="E105" s="245">
        <f t="shared" si="97"/>
        <v>5.0372442227835323</v>
      </c>
      <c r="F105" s="245">
        <f t="shared" si="97"/>
        <v>5.6395793973523736</v>
      </c>
      <c r="G105" s="245">
        <f t="shared" ref="G105:H105" si="104">G58/G11</f>
        <v>5.515543809141751</v>
      </c>
      <c r="H105" s="245">
        <f t="shared" si="104"/>
        <v>5.2113262446846829</v>
      </c>
      <c r="I105" s="119">
        <f t="shared" si="99"/>
        <v>5.4291624816246165</v>
      </c>
      <c r="J105" s="166">
        <f t="shared" si="97"/>
        <v>5.1557562076749432</v>
      </c>
      <c r="K105" s="185">
        <f t="shared" si="97"/>
        <v>5.851543058987267</v>
      </c>
      <c r="M105" s="242">
        <f t="shared" si="101"/>
        <v>0.13495340417309959</v>
      </c>
    </row>
    <row r="106" spans="1:13" ht="20.100000000000001" customHeight="1" thickBot="1" x14ac:dyDescent="0.3">
      <c r="A106" s="24"/>
      <c r="B106" t="s">
        <v>92</v>
      </c>
      <c r="C106" s="244">
        <f t="shared" si="99"/>
        <v>4.0844288189136861</v>
      </c>
      <c r="D106" s="245">
        <f t="shared" si="99"/>
        <v>5.8476150392817061</v>
      </c>
      <c r="E106" s="245">
        <f t="shared" si="97"/>
        <v>8.1716012613875257</v>
      </c>
      <c r="F106" s="245">
        <f t="shared" si="97"/>
        <v>9.3585576434738442</v>
      </c>
      <c r="G106" s="245">
        <f t="shared" ref="G106:H106" si="105">G59/G12</f>
        <v>8.8401826484018269</v>
      </c>
      <c r="H106" s="245">
        <f t="shared" si="105"/>
        <v>8.6054331306990886</v>
      </c>
      <c r="I106" s="119">
        <f t="shared" si="99"/>
        <v>10.147304134295815</v>
      </c>
      <c r="J106" s="166">
        <f t="shared" si="97"/>
        <v>10.138544054673645</v>
      </c>
      <c r="K106" s="185">
        <f t="shared" si="97"/>
        <v>10.769801663467691</v>
      </c>
      <c r="M106" s="34">
        <f t="shared" si="101"/>
        <v>6.2263142063583597E-2</v>
      </c>
    </row>
    <row r="107" spans="1:13" ht="20.100000000000001" customHeight="1" thickBot="1" x14ac:dyDescent="0.3">
      <c r="A107" s="5" t="s">
        <v>15</v>
      </c>
      <c r="B107" s="6"/>
      <c r="C107" s="113">
        <f t="shared" si="99"/>
        <v>7.1257605298372049</v>
      </c>
      <c r="D107" s="134">
        <f t="shared" si="99"/>
        <v>7.7304463913273862</v>
      </c>
      <c r="E107" s="134">
        <f t="shared" si="97"/>
        <v>8.490370157118889</v>
      </c>
      <c r="F107" s="134">
        <f t="shared" si="97"/>
        <v>9.6136950596966457</v>
      </c>
      <c r="G107" s="134">
        <f t="shared" ref="G107:H107" si="106">G60/G13</f>
        <v>8.2429188369614383</v>
      </c>
      <c r="H107" s="134">
        <f t="shared" si="106"/>
        <v>8.2317228300198551</v>
      </c>
      <c r="I107" s="126">
        <f t="shared" si="99"/>
        <v>9.6954433153482018</v>
      </c>
      <c r="J107" s="201">
        <f t="shared" si="97"/>
        <v>9.7367329646905318</v>
      </c>
      <c r="K107" s="186">
        <f t="shared" si="97"/>
        <v>10.035384184113946</v>
      </c>
      <c r="M107" s="23">
        <f t="shared" si="101"/>
        <v>3.0672631210740646E-2</v>
      </c>
    </row>
    <row r="108" spans="1:13" ht="20.100000000000001" customHeight="1" x14ac:dyDescent="0.25">
      <c r="A108" s="24"/>
      <c r="B108" t="s">
        <v>91</v>
      </c>
      <c r="C108" s="244">
        <f t="shared" si="99"/>
        <v>3.0953912056548618</v>
      </c>
      <c r="D108" s="245">
        <f t="shared" si="99"/>
        <v>3.3200263100197325</v>
      </c>
      <c r="E108" s="245">
        <f t="shared" si="97"/>
        <v>3.6903177549043553</v>
      </c>
      <c r="F108" s="245">
        <f t="shared" si="97"/>
        <v>4.3069578701672899</v>
      </c>
      <c r="G108" s="245">
        <f t="shared" ref="G108:H108" si="107">G61/G14</f>
        <v>4.2622011758617395</v>
      </c>
      <c r="H108" s="245">
        <f t="shared" si="107"/>
        <v>4.9193612140188803</v>
      </c>
      <c r="I108" s="119">
        <f t="shared" si="99"/>
        <v>6.7383545000229246</v>
      </c>
      <c r="J108" s="166">
        <f t="shared" si="97"/>
        <v>6.6030421222986675</v>
      </c>
      <c r="K108" s="185">
        <f t="shared" si="97"/>
        <v>7.1286982167727135</v>
      </c>
      <c r="M108" s="242">
        <f t="shared" si="101"/>
        <v>7.9608169195057824E-2</v>
      </c>
    </row>
    <row r="109" spans="1:13" ht="20.100000000000001" customHeight="1" thickBot="1" x14ac:dyDescent="0.3">
      <c r="A109" s="24"/>
      <c r="B109" t="s">
        <v>92</v>
      </c>
      <c r="C109" s="244">
        <f t="shared" si="99"/>
        <v>7.9282096311864461</v>
      </c>
      <c r="D109" s="245">
        <f t="shared" si="99"/>
        <v>8.3158148933040881</v>
      </c>
      <c r="E109" s="245">
        <f t="shared" si="97"/>
        <v>9.0236172501803296</v>
      </c>
      <c r="F109" s="245">
        <f t="shared" si="97"/>
        <v>9.9096961216331767</v>
      </c>
      <c r="G109" s="245">
        <f t="shared" ref="G109:H109" si="108">G62/G15</f>
        <v>8.3933711227516969</v>
      </c>
      <c r="H109" s="245">
        <f t="shared" si="108"/>
        <v>8.3582609434560293</v>
      </c>
      <c r="I109" s="119">
        <f t="shared" si="99"/>
        <v>9.7954140163752754</v>
      </c>
      <c r="J109" s="166">
        <f t="shared" si="97"/>
        <v>9.845768223343768</v>
      </c>
      <c r="K109" s="185">
        <f t="shared" si="97"/>
        <v>10.129887162804655</v>
      </c>
      <c r="M109" s="34">
        <f t="shared" si="101"/>
        <v>2.8856959966542479E-2</v>
      </c>
    </row>
    <row r="110" spans="1:13" ht="20.100000000000001" customHeight="1" thickBot="1" x14ac:dyDescent="0.3">
      <c r="A110" s="5" t="s">
        <v>8</v>
      </c>
      <c r="B110" s="6"/>
      <c r="C110" s="113">
        <f t="shared" si="99"/>
        <v>3.5011749527715064</v>
      </c>
      <c r="D110" s="134">
        <f t="shared" si="99"/>
        <v>2.6659959758551306</v>
      </c>
      <c r="E110" s="134">
        <f t="shared" si="97"/>
        <v>2.6054427545742298</v>
      </c>
      <c r="F110" s="134">
        <f t="shared" si="97"/>
        <v>2.2210337066591532</v>
      </c>
      <c r="G110" s="134">
        <f t="shared" ref="G110" si="109">G63/G16</f>
        <v>2.3463848720800891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99"/>
        <v>3.5011749527715064</v>
      </c>
      <c r="D111" s="245">
        <f t="shared" si="99"/>
        <v>2.6659959758551306</v>
      </c>
      <c r="E111" s="245">
        <f t="shared" si="97"/>
        <v>2.6054427545742298</v>
      </c>
      <c r="F111" s="245">
        <f t="shared" si="97"/>
        <v>2.2210337066591532</v>
      </c>
      <c r="G111" s="245">
        <f t="shared" ref="G111" si="110">G64/G17</f>
        <v>2.3463848720800891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99"/>
        <v>10.028136994390316</v>
      </c>
      <c r="D112" s="134">
        <f t="shared" si="99"/>
        <v>6.7565890903751562</v>
      </c>
      <c r="E112" s="134">
        <f t="shared" si="97"/>
        <v>7.4121746431570106</v>
      </c>
      <c r="F112" s="134">
        <f t="shared" si="97"/>
        <v>8.079265819361817</v>
      </c>
      <c r="G112" s="134">
        <f t="shared" ref="G112:H112" si="111">G65/G18</f>
        <v>8.3333518036238718</v>
      </c>
      <c r="H112" s="134">
        <f t="shared" si="111"/>
        <v>7.0151195176445382</v>
      </c>
      <c r="I112" s="126">
        <f t="shared" si="99"/>
        <v>8.3300273597811216</v>
      </c>
      <c r="J112" s="201">
        <f t="shared" si="97"/>
        <v>8.0834391899248725</v>
      </c>
      <c r="K112" s="186">
        <f t="shared" si="97"/>
        <v>9.2657404080328973</v>
      </c>
      <c r="M112" s="23">
        <f t="shared" si="101"/>
        <v>0.14626215282000693</v>
      </c>
    </row>
    <row r="113" spans="1:13" ht="20.100000000000001" customHeight="1" x14ac:dyDescent="0.25">
      <c r="A113" s="24"/>
      <c r="B113" t="s">
        <v>91</v>
      </c>
      <c r="C113" s="244">
        <f t="shared" si="99"/>
        <v>10.740341753343239</v>
      </c>
      <c r="D113" s="245">
        <f t="shared" si="99"/>
        <v>6.7255351331530457</v>
      </c>
      <c r="E113" s="245">
        <f t="shared" si="97"/>
        <v>6.4315730019768429</v>
      </c>
      <c r="F113" s="245">
        <f t="shared" si="97"/>
        <v>7.5746706032697304</v>
      </c>
      <c r="G113" s="245">
        <f t="shared" ref="G113:H113" si="112">G66/G19</f>
        <v>7.2486208798786373</v>
      </c>
      <c r="H113" s="245">
        <f t="shared" si="112"/>
        <v>6.6711844915393463</v>
      </c>
      <c r="I113" s="119">
        <f t="shared" si="99"/>
        <v>8.1918868099010513</v>
      </c>
      <c r="J113" s="166">
        <f t="shared" si="97"/>
        <v>8.104895104895105</v>
      </c>
      <c r="K113" s="185">
        <f t="shared" si="97"/>
        <v>8.9880946596044513</v>
      </c>
      <c r="M113" s="242">
        <f t="shared" si="101"/>
        <v>0.1089711271125423</v>
      </c>
    </row>
    <row r="114" spans="1:13" ht="20.100000000000001" customHeight="1" thickBot="1" x14ac:dyDescent="0.3">
      <c r="A114" s="24"/>
      <c r="B114" t="s">
        <v>92</v>
      </c>
      <c r="C114" s="244">
        <f t="shared" si="99"/>
        <v>5.0751526538280887</v>
      </c>
      <c r="D114" s="245">
        <f t="shared" si="99"/>
        <v>6.8814746543778798</v>
      </c>
      <c r="E114" s="245">
        <f t="shared" si="97"/>
        <v>10.251349141455437</v>
      </c>
      <c r="F114" s="245">
        <f t="shared" si="97"/>
        <v>9.7409664780148013</v>
      </c>
      <c r="G114" s="245">
        <f t="shared" ref="G114:H114" si="113">G67/G20</f>
        <v>9.5849544496161041</v>
      </c>
      <c r="H114" s="245">
        <f t="shared" si="113"/>
        <v>8.0210210210210207</v>
      </c>
      <c r="I114" s="119">
        <f t="shared" si="99"/>
        <v>9.1344462394543164</v>
      </c>
      <c r="J114" s="166">
        <f t="shared" si="97"/>
        <v>7.9373760272031735</v>
      </c>
      <c r="K114" s="185">
        <f t="shared" si="97"/>
        <v>10.544538943598926</v>
      </c>
      <c r="M114" s="34">
        <f t="shared" si="101"/>
        <v>0.3284665999771737</v>
      </c>
    </row>
    <row r="115" spans="1:13" ht="20.100000000000001" customHeight="1" thickBot="1" x14ac:dyDescent="0.3">
      <c r="A115" s="5" t="s">
        <v>19</v>
      </c>
      <c r="B115" s="6"/>
      <c r="C115" s="113">
        <f t="shared" si="99"/>
        <v>2.5565231547833585</v>
      </c>
      <c r="D115" s="134">
        <f t="shared" si="99"/>
        <v>3.3287498623254157</v>
      </c>
      <c r="E115" s="134">
        <f t="shared" si="97"/>
        <v>3.2278217788349703</v>
      </c>
      <c r="F115" s="134">
        <f t="shared" si="97"/>
        <v>3.3963630686523398</v>
      </c>
      <c r="G115" s="134">
        <f t="shared" ref="G115:H115" si="114">G68/G21</f>
        <v>3.9662012137958258</v>
      </c>
      <c r="H115" s="134">
        <f t="shared" si="114"/>
        <v>5.4860148948133372</v>
      </c>
      <c r="I115" s="126">
        <f t="shared" si="99"/>
        <v>7.0639187393098037</v>
      </c>
      <c r="J115" s="201">
        <f t="shared" si="97"/>
        <v>7.0695130732275997</v>
      </c>
      <c r="K115" s="186">
        <f t="shared" si="97"/>
        <v>6.2235883610022533</v>
      </c>
      <c r="M115" s="23">
        <f t="shared" si="101"/>
        <v>-0.11965812969904274</v>
      </c>
    </row>
    <row r="116" spans="1:13" ht="20.100000000000001" customHeight="1" x14ac:dyDescent="0.25">
      <c r="A116" s="24"/>
      <c r="B116" t="s">
        <v>91</v>
      </c>
      <c r="C116" s="244">
        <f t="shared" si="99"/>
        <v>1.7939831246105165</v>
      </c>
      <c r="D116" s="245">
        <f t="shared" si="99"/>
        <v>2.0244388159548348</v>
      </c>
      <c r="E116" s="245">
        <f t="shared" si="97"/>
        <v>1.8923411589803139</v>
      </c>
      <c r="F116" s="245">
        <f t="shared" si="97"/>
        <v>2.0508635241518101</v>
      </c>
      <c r="G116" s="245">
        <f t="shared" ref="G116:H116" si="115">G69/G22</f>
        <v>2.6179499326365159</v>
      </c>
      <c r="H116" s="245">
        <f t="shared" si="115"/>
        <v>3.412603883754878</v>
      </c>
      <c r="I116" s="119">
        <f t="shared" si="99"/>
        <v>4.5373589508996641</v>
      </c>
      <c r="J116" s="166">
        <f t="shared" si="97"/>
        <v>4.3625531997401819</v>
      </c>
      <c r="K116" s="185">
        <f t="shared" si="97"/>
        <v>4.9888419620000217</v>
      </c>
      <c r="M116" s="242">
        <f t="shared" si="101"/>
        <v>0.14356014324298427</v>
      </c>
    </row>
    <row r="117" spans="1:13" ht="20.100000000000001" customHeight="1" thickBot="1" x14ac:dyDescent="0.3">
      <c r="A117" s="24"/>
      <c r="B117" t="s">
        <v>92</v>
      </c>
      <c r="C117" s="244">
        <f t="shared" si="99"/>
        <v>4.7092063606274284</v>
      </c>
      <c r="D117" s="245">
        <f t="shared" si="99"/>
        <v>6.0770926186964775</v>
      </c>
      <c r="E117" s="245">
        <f t="shared" si="99"/>
        <v>6.6705595715119905</v>
      </c>
      <c r="F117" s="245">
        <f t="shared" si="99"/>
        <v>6.1223362192028423</v>
      </c>
      <c r="G117" s="245">
        <f t="shared" ref="G117:H117" si="116">G70/G23</f>
        <v>5.8859287395472553</v>
      </c>
      <c r="H117" s="245">
        <f t="shared" si="116"/>
        <v>7.2242987464468031</v>
      </c>
      <c r="I117" s="119">
        <f t="shared" si="99"/>
        <v>8.5572413368621891</v>
      </c>
      <c r="J117" s="166">
        <f t="shared" si="99"/>
        <v>8.8219337994401705</v>
      </c>
      <c r="K117" s="185">
        <f t="shared" si="99"/>
        <v>6.6792181340603536</v>
      </c>
      <c r="M117" s="34">
        <f t="shared" si="101"/>
        <v>-0.2428850311159432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17">C71/C24</f>
        <v>5.3955760221934037</v>
      </c>
      <c r="D118" s="134">
        <f t="shared" si="117"/>
        <v>5.1799325929553977</v>
      </c>
      <c r="E118" s="134">
        <f t="shared" si="117"/>
        <v>4.7635860641355796</v>
      </c>
      <c r="F118" s="134">
        <f t="shared" si="117"/>
        <v>4.9454734137691387</v>
      </c>
      <c r="G118" s="134">
        <f t="shared" ref="G118:H118" si="118">G71/G24</f>
        <v>4.481723753518013</v>
      </c>
      <c r="H118" s="134">
        <f t="shared" si="118"/>
        <v>4.4946541404210185</v>
      </c>
      <c r="I118" s="126">
        <f t="shared" si="117"/>
        <v>5.7519657353681914</v>
      </c>
      <c r="J118" s="201">
        <f t="shared" si="117"/>
        <v>5.641113506698046</v>
      </c>
      <c r="K118" s="186">
        <f t="shared" si="117"/>
        <v>6.7271718412469816</v>
      </c>
      <c r="M118" s="23">
        <f t="shared" si="101"/>
        <v>0.19252552412912644</v>
      </c>
    </row>
    <row r="119" spans="1:13" ht="20.100000000000001" customHeight="1" x14ac:dyDescent="0.25">
      <c r="A119" s="24"/>
      <c r="B119" t="s">
        <v>91</v>
      </c>
      <c r="C119" s="244">
        <f t="shared" si="117"/>
        <v>2.3501310250034941</v>
      </c>
      <c r="D119" s="245">
        <f t="shared" si="117"/>
        <v>1.7205061094403147</v>
      </c>
      <c r="E119" s="245">
        <f t="shared" si="117"/>
        <v>2.0100056006192144</v>
      </c>
      <c r="F119" s="245">
        <f t="shared" si="117"/>
        <v>2.230289238526634</v>
      </c>
      <c r="G119" s="245">
        <f t="shared" ref="G119:H119" si="119">G72/G25</f>
        <v>2.174360812613283</v>
      </c>
      <c r="H119" s="245">
        <f t="shared" si="119"/>
        <v>2.1928423228582279</v>
      </c>
      <c r="I119" s="119">
        <f t="shared" si="117"/>
        <v>2.4076831039815061</v>
      </c>
      <c r="J119" s="166">
        <f t="shared" si="117"/>
        <v>2.4253288656336922</v>
      </c>
      <c r="K119" s="185">
        <f t="shared" si="117"/>
        <v>2.686688334806723</v>
      </c>
      <c r="M119" s="242">
        <f t="shared" si="101"/>
        <v>0.10776248651324344</v>
      </c>
    </row>
    <row r="120" spans="1:13" ht="20.100000000000001" customHeight="1" thickBot="1" x14ac:dyDescent="0.3">
      <c r="A120" s="24"/>
      <c r="B120" t="s">
        <v>92</v>
      </c>
      <c r="C120" s="244">
        <f t="shared" si="117"/>
        <v>6.4409355529930119</v>
      </c>
      <c r="D120" s="245">
        <f t="shared" si="117"/>
        <v>6.5434216445544982</v>
      </c>
      <c r="E120" s="245">
        <f t="shared" si="117"/>
        <v>6.7307329000306231</v>
      </c>
      <c r="F120" s="245">
        <f t="shared" si="117"/>
        <v>6.7560384242543554</v>
      </c>
      <c r="G120" s="245">
        <f t="shared" ref="G120:H120" si="120">G73/G26</f>
        <v>5.5997589547336375</v>
      </c>
      <c r="H120" s="245">
        <f t="shared" si="120"/>
        <v>5.4410568685003211</v>
      </c>
      <c r="I120" s="119">
        <f t="shared" si="117"/>
        <v>6.937683350556628</v>
      </c>
      <c r="J120" s="166">
        <f t="shared" si="117"/>
        <v>6.8855220982071312</v>
      </c>
      <c r="K120" s="185">
        <f t="shared" si="117"/>
        <v>7.9167215204202703</v>
      </c>
      <c r="M120" s="34">
        <f t="shared" si="101"/>
        <v>0.14976343224308949</v>
      </c>
    </row>
    <row r="121" spans="1:13" ht="20.100000000000001" customHeight="1" thickBot="1" x14ac:dyDescent="0.3">
      <c r="A121" s="5" t="s">
        <v>86</v>
      </c>
      <c r="B121" s="6"/>
      <c r="C121" s="113">
        <f t="shared" si="117"/>
        <v>5.2504744138606689</v>
      </c>
      <c r="D121" s="134">
        <f t="shared" si="117"/>
        <v>5.4676832997077218</v>
      </c>
      <c r="E121" s="134">
        <f t="shared" si="117"/>
        <v>4.886341132332082</v>
      </c>
      <c r="F121" s="134">
        <f t="shared" si="117"/>
        <v>6.1665436493752672</v>
      </c>
      <c r="G121" s="134">
        <f t="shared" ref="G121:H121" si="121">G74/G27</f>
        <v>6.0691196351111474</v>
      </c>
      <c r="H121" s="134">
        <f t="shared" si="121"/>
        <v>5.1573648389618274</v>
      </c>
      <c r="I121" s="126">
        <f t="shared" si="117"/>
        <v>5.2047260883660575</v>
      </c>
      <c r="J121" s="201">
        <f t="shared" si="117"/>
        <v>5.2459373396318272</v>
      </c>
      <c r="K121" s="186">
        <f t="shared" si="117"/>
        <v>5.508386850411771</v>
      </c>
      <c r="M121" s="23">
        <f t="shared" si="101"/>
        <v>5.0029097526041587E-2</v>
      </c>
    </row>
    <row r="122" spans="1:13" ht="20.100000000000001" customHeight="1" x14ac:dyDescent="0.25">
      <c r="A122" s="24"/>
      <c r="B122" t="s">
        <v>91</v>
      </c>
      <c r="C122" s="244">
        <f t="shared" si="117"/>
        <v>2.426612205670351</v>
      </c>
      <c r="D122" s="245">
        <f t="shared" si="117"/>
        <v>2.9680003511621273</v>
      </c>
      <c r="E122" s="245">
        <f t="shared" si="117"/>
        <v>3.2657471766053794</v>
      </c>
      <c r="F122" s="245">
        <f t="shared" si="117"/>
        <v>3.078029076092117</v>
      </c>
      <c r="G122" s="245">
        <f t="shared" ref="G122:H122" si="122">G75/G28</f>
        <v>3.2907027153363919</v>
      </c>
      <c r="H122" s="245">
        <f t="shared" si="122"/>
        <v>2.7581557874861118</v>
      </c>
      <c r="I122" s="119">
        <f t="shared" si="117"/>
        <v>2.6936704431127247</v>
      </c>
      <c r="J122" s="166">
        <f t="shared" si="117"/>
        <v>2.6861934534755423</v>
      </c>
      <c r="K122" s="185">
        <f t="shared" si="117"/>
        <v>2.5335618131091016</v>
      </c>
      <c r="M122" s="242">
        <f t="shared" si="101"/>
        <v>-5.6820792325644923E-2</v>
      </c>
    </row>
    <row r="123" spans="1:13" ht="20.100000000000001" customHeight="1" thickBot="1" x14ac:dyDescent="0.3">
      <c r="A123" s="24"/>
      <c r="B123" t="s">
        <v>92</v>
      </c>
      <c r="C123" s="244">
        <f t="shared" si="117"/>
        <v>6.3447256205426141</v>
      </c>
      <c r="D123" s="245">
        <f t="shared" si="117"/>
        <v>6.1702237903723258</v>
      </c>
      <c r="E123" s="245">
        <f t="shared" si="117"/>
        <v>7.2638373075839455</v>
      </c>
      <c r="F123" s="245">
        <f t="shared" si="117"/>
        <v>8.2943623749644892</v>
      </c>
      <c r="G123" s="245">
        <f t="shared" ref="G123:H123" si="123">G76/G29</f>
        <v>7.3281471270022669</v>
      </c>
      <c r="H123" s="245">
        <f t="shared" si="123"/>
        <v>6.4263712942057687</v>
      </c>
      <c r="I123" s="119">
        <f t="shared" si="117"/>
        <v>6.2300291242519394</v>
      </c>
      <c r="J123" s="166">
        <f t="shared" si="117"/>
        <v>6.3333197930206984</v>
      </c>
      <c r="K123" s="185">
        <f t="shared" si="117"/>
        <v>6.8819320042509373</v>
      </c>
      <c r="M123" s="34">
        <f t="shared" si="101"/>
        <v>8.6623165916050557E-2</v>
      </c>
    </row>
    <row r="124" spans="1:13" ht="20.100000000000001" customHeight="1" thickBot="1" x14ac:dyDescent="0.3">
      <c r="A124" s="5" t="s">
        <v>9</v>
      </c>
      <c r="B124" s="6"/>
      <c r="C124" s="113">
        <f t="shared" si="117"/>
        <v>4.2926865832174128</v>
      </c>
      <c r="D124" s="134">
        <f t="shared" si="117"/>
        <v>4.3303673697966829</v>
      </c>
      <c r="E124" s="134">
        <f t="shared" si="117"/>
        <v>4.5876927752226218</v>
      </c>
      <c r="F124" s="134">
        <f t="shared" si="117"/>
        <v>4.4357436801881249</v>
      </c>
      <c r="G124" s="134">
        <f t="shared" ref="G124:H124" si="124">G77/G30</f>
        <v>3.9297965280126252</v>
      </c>
      <c r="H124" s="134">
        <f t="shared" si="124"/>
        <v>4.5109499253330583</v>
      </c>
      <c r="I124" s="126">
        <f t="shared" si="117"/>
        <v>5.5786575586532372</v>
      </c>
      <c r="J124" s="201">
        <f t="shared" si="117"/>
        <v>5.6002533649958517</v>
      </c>
      <c r="K124" s="186">
        <f t="shared" si="117"/>
        <v>5.7878599817818071</v>
      </c>
      <c r="M124" s="23">
        <f t="shared" si="101"/>
        <v>3.349966591843552E-2</v>
      </c>
    </row>
    <row r="125" spans="1:13" ht="20.100000000000001" customHeight="1" x14ac:dyDescent="0.25">
      <c r="A125" s="24"/>
      <c r="B125" t="s">
        <v>91</v>
      </c>
      <c r="C125" s="244">
        <f t="shared" si="117"/>
        <v>4.0448386420193048</v>
      </c>
      <c r="D125" s="245">
        <f t="shared" si="117"/>
        <v>4.1957895610596871</v>
      </c>
      <c r="E125" s="245">
        <f t="shared" si="117"/>
        <v>4.4812776538001158</v>
      </c>
      <c r="F125" s="245">
        <f t="shared" si="117"/>
        <v>4.2935108295435862</v>
      </c>
      <c r="G125" s="245">
        <f t="shared" ref="G125:H125" si="125">G78/G31</f>
        <v>3.8041683885677293</v>
      </c>
      <c r="H125" s="245">
        <f t="shared" si="125"/>
        <v>4.2428125624244348</v>
      </c>
      <c r="I125" s="119">
        <f t="shared" si="117"/>
        <v>5.3220514370641059</v>
      </c>
      <c r="J125" s="166">
        <f t="shared" si="117"/>
        <v>5.332786925913342</v>
      </c>
      <c r="K125" s="185">
        <f t="shared" si="117"/>
        <v>5.4415653518483955</v>
      </c>
      <c r="M125" s="242">
        <f t="shared" si="101"/>
        <v>2.0398044670877809E-2</v>
      </c>
    </row>
    <row r="126" spans="1:13" ht="20.100000000000001" customHeight="1" thickBot="1" x14ac:dyDescent="0.3">
      <c r="A126" s="24"/>
      <c r="B126" t="s">
        <v>92</v>
      </c>
      <c r="C126" s="244">
        <f t="shared" si="117"/>
        <v>7.6566687365798547</v>
      </c>
      <c r="D126" s="245">
        <f t="shared" si="117"/>
        <v>7.3523255133109533</v>
      </c>
      <c r="E126" s="245">
        <f t="shared" si="117"/>
        <v>6.8398369907983891</v>
      </c>
      <c r="F126" s="245">
        <f t="shared" si="117"/>
        <v>6.3968908904375734</v>
      </c>
      <c r="G126" s="245">
        <f t="shared" ref="G126:H126" si="126">G79/G32</f>
        <v>7.4706466654434793</v>
      </c>
      <c r="H126" s="245">
        <f t="shared" si="126"/>
        <v>8.7881363440959017</v>
      </c>
      <c r="I126" s="119">
        <f t="shared" si="117"/>
        <v>8.4588408974185096</v>
      </c>
      <c r="J126" s="166">
        <f t="shared" si="117"/>
        <v>8.6089170376873394</v>
      </c>
      <c r="K126" s="185">
        <f t="shared" si="117"/>
        <v>8.9284438421103367</v>
      </c>
      <c r="M126" s="34">
        <f t="shared" si="101"/>
        <v>3.7115795520412352E-2</v>
      </c>
    </row>
    <row r="127" spans="1:13" ht="20.100000000000001" customHeight="1" thickBot="1" x14ac:dyDescent="0.3">
      <c r="A127" s="5" t="s">
        <v>12</v>
      </c>
      <c r="B127" s="6"/>
      <c r="C127" s="113">
        <f t="shared" si="117"/>
        <v>3.7574468322224552</v>
      </c>
      <c r="D127" s="134">
        <f t="shared" si="117"/>
        <v>3.7704534225375128</v>
      </c>
      <c r="E127" s="134">
        <f t="shared" si="117"/>
        <v>3.7531063004621421</v>
      </c>
      <c r="F127" s="134">
        <f t="shared" si="117"/>
        <v>3.227103290015922</v>
      </c>
      <c r="G127" s="134">
        <f t="shared" ref="G127:H127" si="127">G80/G33</f>
        <v>3.0572923623670283</v>
      </c>
      <c r="H127" s="134">
        <f t="shared" si="127"/>
        <v>3.1149493838906142</v>
      </c>
      <c r="I127" s="126">
        <f t="shared" si="117"/>
        <v>3.7428334716432436</v>
      </c>
      <c r="J127" s="201">
        <f t="shared" si="117"/>
        <v>3.6987328491600384</v>
      </c>
      <c r="K127" s="186">
        <f t="shared" si="117"/>
        <v>4.1529237259906111</v>
      </c>
      <c r="M127" s="23">
        <f t="shared" si="101"/>
        <v>0.12279634549267783</v>
      </c>
    </row>
    <row r="128" spans="1:13" ht="20.100000000000001" customHeight="1" x14ac:dyDescent="0.25">
      <c r="A128" s="24"/>
      <c r="B128" t="s">
        <v>91</v>
      </c>
      <c r="C128" s="244">
        <f t="shared" si="117"/>
        <v>3.53861967929131</v>
      </c>
      <c r="D128" s="245">
        <f t="shared" si="117"/>
        <v>3.5439717284928807</v>
      </c>
      <c r="E128" s="245">
        <f t="shared" si="117"/>
        <v>3.4984735477994975</v>
      </c>
      <c r="F128" s="245">
        <f t="shared" si="117"/>
        <v>3.0085808027050058</v>
      </c>
      <c r="G128" s="245">
        <f t="shared" ref="G128:H128" si="128">G81/G34</f>
        <v>2.842220204944089</v>
      </c>
      <c r="H128" s="245">
        <f t="shared" si="128"/>
        <v>2.8931624364411754</v>
      </c>
      <c r="I128" s="119">
        <f t="shared" si="117"/>
        <v>3.5692370647259013</v>
      </c>
      <c r="J128" s="166">
        <f t="shared" si="117"/>
        <v>3.5344461455102802</v>
      </c>
      <c r="K128" s="185">
        <f t="shared" si="117"/>
        <v>3.9459460923606158</v>
      </c>
      <c r="M128" s="42">
        <f t="shared" si="101"/>
        <v>0.11642558123938421</v>
      </c>
    </row>
    <row r="129" spans="1:13" ht="20.100000000000001" customHeight="1" thickBot="1" x14ac:dyDescent="0.3">
      <c r="A129" s="24"/>
      <c r="B129" t="s">
        <v>92</v>
      </c>
      <c r="C129" s="244">
        <f t="shared" si="117"/>
        <v>5.8274869076041673</v>
      </c>
      <c r="D129" s="245">
        <f t="shared" si="117"/>
        <v>6.1706525810709572</v>
      </c>
      <c r="E129" s="245">
        <f t="shared" si="117"/>
        <v>6.5230090224699726</v>
      </c>
      <c r="F129" s="245">
        <f t="shared" si="117"/>
        <v>7.1176370073806776</v>
      </c>
      <c r="G129" s="245">
        <f t="shared" ref="G129:H129" si="129">G82/G35</f>
        <v>6.7284532229279463</v>
      </c>
      <c r="H129" s="245">
        <f t="shared" si="129"/>
        <v>6.9926549776795479</v>
      </c>
      <c r="I129" s="119">
        <f t="shared" si="117"/>
        <v>7.649264022618083</v>
      </c>
      <c r="J129" s="166">
        <f t="shared" si="117"/>
        <v>7.6837126841904118</v>
      </c>
      <c r="K129" s="185">
        <f t="shared" si="117"/>
        <v>7.7779457940101224</v>
      </c>
      <c r="M129" s="160">
        <f t="shared" si="101"/>
        <v>1.2264007478259771E-2</v>
      </c>
    </row>
    <row r="130" spans="1:13" ht="20.100000000000001" customHeight="1" thickBot="1" x14ac:dyDescent="0.3">
      <c r="A130" s="5" t="s">
        <v>11</v>
      </c>
      <c r="B130" s="6"/>
      <c r="C130" s="113">
        <f t="shared" si="117"/>
        <v>3.4995901302247181</v>
      </c>
      <c r="D130" s="134">
        <f t="shared" si="117"/>
        <v>3.6172306493557351</v>
      </c>
      <c r="E130" s="134">
        <f t="shared" si="117"/>
        <v>3.6593951137034177</v>
      </c>
      <c r="F130" s="134">
        <f t="shared" si="117"/>
        <v>3.8105394511720654</v>
      </c>
      <c r="G130" s="134">
        <f t="shared" ref="G130:H130" si="130">G83/G36</f>
        <v>3.4404899265721021</v>
      </c>
      <c r="H130" s="134">
        <f t="shared" si="130"/>
        <v>3.5800973454808123</v>
      </c>
      <c r="I130" s="126">
        <f t="shared" si="117"/>
        <v>4.1917773728296082</v>
      </c>
      <c r="J130" s="201">
        <f t="shared" si="117"/>
        <v>4.1748777380351232</v>
      </c>
      <c r="K130" s="186">
        <f t="shared" si="117"/>
        <v>4.2732357068191495</v>
      </c>
      <c r="M130" s="23">
        <f t="shared" si="101"/>
        <v>2.3559484841421452E-2</v>
      </c>
    </row>
    <row r="131" spans="1:13" ht="20.100000000000001" customHeight="1" x14ac:dyDescent="0.25">
      <c r="A131" s="24"/>
      <c r="B131" t="s">
        <v>91</v>
      </c>
      <c r="C131" s="244">
        <f t="shared" si="117"/>
        <v>3.4083640351108162</v>
      </c>
      <c r="D131" s="245">
        <f t="shared" si="117"/>
        <v>3.5775403797372478</v>
      </c>
      <c r="E131" s="245">
        <f t="shared" si="117"/>
        <v>3.6305421680040419</v>
      </c>
      <c r="F131" s="245">
        <f t="shared" si="117"/>
        <v>3.741903559508474</v>
      </c>
      <c r="G131" s="245">
        <f t="shared" ref="G131:H131" si="131">G84/G37</f>
        <v>3.3950410876685271</v>
      </c>
      <c r="H131" s="245">
        <f t="shared" si="131"/>
        <v>3.5452806317591055</v>
      </c>
      <c r="I131" s="119">
        <f t="shared" si="117"/>
        <v>4.193444168869191</v>
      </c>
      <c r="J131" s="166">
        <f t="shared" si="117"/>
        <v>4.1824888742843545</v>
      </c>
      <c r="K131" s="185">
        <f t="shared" si="117"/>
        <v>4.2820316325978647</v>
      </c>
      <c r="M131" s="242">
        <f t="shared" si="101"/>
        <v>2.3799885978308195E-2</v>
      </c>
    </row>
    <row r="132" spans="1:13" ht="20.100000000000001" customHeight="1" thickBot="1" x14ac:dyDescent="0.3">
      <c r="A132" s="24"/>
      <c r="B132" t="s">
        <v>92</v>
      </c>
      <c r="C132" s="244">
        <f t="shared" si="117"/>
        <v>4.1623226960790083</v>
      </c>
      <c r="D132" s="245">
        <f t="shared" si="117"/>
        <v>3.8915702170283808</v>
      </c>
      <c r="E132" s="245">
        <f t="shared" si="117"/>
        <v>3.874407334071523</v>
      </c>
      <c r="F132" s="245">
        <f t="shared" si="117"/>
        <v>4.2834499211833652</v>
      </c>
      <c r="G132" s="245">
        <f t="shared" ref="G132:H132" si="132">G85/G38</f>
        <v>3.7529851266160175</v>
      </c>
      <c r="H132" s="245">
        <f t="shared" si="132"/>
        <v>3.8161204085975133</v>
      </c>
      <c r="I132" s="119">
        <f t="shared" si="117"/>
        <v>4.1804551074319942</v>
      </c>
      <c r="J132" s="166">
        <f t="shared" si="117"/>
        <v>4.1239535591693306</v>
      </c>
      <c r="K132" s="185">
        <f t="shared" si="117"/>
        <v>4.2132659743661707</v>
      </c>
      <c r="M132" s="34">
        <f t="shared" si="101"/>
        <v>2.1656988594903059E-2</v>
      </c>
    </row>
    <row r="133" spans="1:13" ht="20.100000000000001" customHeight="1" thickBot="1" x14ac:dyDescent="0.3">
      <c r="A133" s="5" t="s">
        <v>6</v>
      </c>
      <c r="B133" s="6"/>
      <c r="C133" s="113">
        <f t="shared" si="117"/>
        <v>4.721032914532131</v>
      </c>
      <c r="D133" s="134">
        <f t="shared" si="117"/>
        <v>5.2663767289432464</v>
      </c>
      <c r="E133" s="134">
        <f t="shared" si="117"/>
        <v>5.8535288582290521</v>
      </c>
      <c r="F133" s="134">
        <f t="shared" si="117"/>
        <v>6.0191776162717172</v>
      </c>
      <c r="G133" s="134">
        <f t="shared" ref="G133:H133" si="133">G86/G39</f>
        <v>5.2108803360939211</v>
      </c>
      <c r="H133" s="134">
        <f t="shared" si="133"/>
        <v>5.2995905110737507</v>
      </c>
      <c r="I133" s="126">
        <f t="shared" si="117"/>
        <v>6.157666116610538</v>
      </c>
      <c r="J133" s="201">
        <f t="shared" si="117"/>
        <v>6.1001236201703142</v>
      </c>
      <c r="K133" s="186">
        <f t="shared" si="117"/>
        <v>6.5742179774355227</v>
      </c>
      <c r="M133" s="23">
        <f t="shared" si="101"/>
        <v>7.7718811418443334E-2</v>
      </c>
    </row>
    <row r="134" spans="1:13" ht="20.100000000000001" customHeight="1" x14ac:dyDescent="0.25">
      <c r="A134" s="24"/>
      <c r="B134" t="s">
        <v>91</v>
      </c>
      <c r="C134" s="244">
        <f t="shared" ref="C134:K141" si="134">C87/C40</f>
        <v>4.5598195089274833</v>
      </c>
      <c r="D134" s="245">
        <f t="shared" si="134"/>
        <v>5.1058624079565424</v>
      </c>
      <c r="E134" s="245">
        <f t="shared" si="134"/>
        <v>5.6401367347999942</v>
      </c>
      <c r="F134" s="245">
        <f t="shared" si="134"/>
        <v>5.7877716159014421</v>
      </c>
      <c r="G134" s="245">
        <f t="shared" ref="G134:H134" si="135">G87/G40</f>
        <v>5.0455744968725238</v>
      </c>
      <c r="H134" s="245">
        <f t="shared" si="135"/>
        <v>5.1280016920231288</v>
      </c>
      <c r="I134" s="119">
        <f t="shared" si="134"/>
        <v>5.9871494396709286</v>
      </c>
      <c r="J134" s="166">
        <f t="shared" si="134"/>
        <v>5.9204749676518817</v>
      </c>
      <c r="K134" s="185">
        <f t="shared" si="134"/>
        <v>6.4004739206034085</v>
      </c>
      <c r="M134" s="242">
        <f t="shared" si="101"/>
        <v>8.1074399532829883E-2</v>
      </c>
    </row>
    <row r="135" spans="1:13" ht="20.100000000000001" customHeight="1" thickBot="1" x14ac:dyDescent="0.3">
      <c r="A135" s="24"/>
      <c r="B135" t="s">
        <v>92</v>
      </c>
      <c r="C135" s="244">
        <f t="shared" si="134"/>
        <v>5.1458242243880852</v>
      </c>
      <c r="D135" s="245">
        <f t="shared" si="134"/>
        <v>5.7257321272227033</v>
      </c>
      <c r="E135" s="245">
        <f t="shared" si="134"/>
        <v>6.5239417624862801</v>
      </c>
      <c r="F135" s="245">
        <f t="shared" si="134"/>
        <v>6.7535079756300425</v>
      </c>
      <c r="G135" s="245">
        <f t="shared" ref="G135:H135" si="136">G88/G41</f>
        <v>5.7534669784268271</v>
      </c>
      <c r="H135" s="245">
        <f t="shared" si="136"/>
        <v>5.8753001646754095</v>
      </c>
      <c r="I135" s="119">
        <f t="shared" si="134"/>
        <v>6.7203910340715085</v>
      </c>
      <c r="J135" s="166">
        <f t="shared" si="134"/>
        <v>6.7148042573292575</v>
      </c>
      <c r="K135" s="185">
        <f t="shared" si="134"/>
        <v>7.1286974453416612</v>
      </c>
      <c r="M135" s="34">
        <f t="shared" si="101"/>
        <v>6.1638905938417532E-2</v>
      </c>
    </row>
    <row r="136" spans="1:13" ht="20.100000000000001" customHeight="1" thickBot="1" x14ac:dyDescent="0.3">
      <c r="A136" s="5" t="s">
        <v>7</v>
      </c>
      <c r="B136" s="6"/>
      <c r="C136" s="113">
        <f t="shared" si="134"/>
        <v>13.606317179877836</v>
      </c>
      <c r="D136" s="134">
        <f t="shared" si="134"/>
        <v>12.864860068951531</v>
      </c>
      <c r="E136" s="134">
        <f t="shared" si="134"/>
        <v>15.569859982213398</v>
      </c>
      <c r="F136" s="134">
        <f t="shared" si="134"/>
        <v>14.675860440346899</v>
      </c>
      <c r="G136" s="134">
        <f t="shared" ref="G136:H136" si="137">G89/G42</f>
        <v>13.064319030268306</v>
      </c>
      <c r="H136" s="134">
        <f t="shared" si="137"/>
        <v>12.607329984578895</v>
      </c>
      <c r="I136" s="126">
        <f t="shared" si="134"/>
        <v>13.440409309791333</v>
      </c>
      <c r="J136" s="201">
        <f t="shared" si="134"/>
        <v>13.618905962751228</v>
      </c>
      <c r="K136" s="186">
        <f t="shared" si="134"/>
        <v>14.271454174602937</v>
      </c>
      <c r="M136" s="23">
        <f t="shared" si="101"/>
        <v>4.7914877570671192E-2</v>
      </c>
    </row>
    <row r="137" spans="1:13" ht="20.100000000000001" customHeight="1" x14ac:dyDescent="0.25">
      <c r="A137" s="24"/>
      <c r="B137" t="s">
        <v>91</v>
      </c>
      <c r="C137" s="244">
        <f t="shared" si="134"/>
        <v>14.350304107937331</v>
      </c>
      <c r="D137" s="245">
        <f t="shared" si="134"/>
        <v>13.254032344608516</v>
      </c>
      <c r="E137" s="245">
        <f t="shared" si="134"/>
        <v>16.005821971273939</v>
      </c>
      <c r="F137" s="245">
        <f t="shared" si="134"/>
        <v>14.962971699296874</v>
      </c>
      <c r="G137" s="245">
        <f t="shared" ref="G137:H137" si="138">G90/G43</f>
        <v>13.322338568935427</v>
      </c>
      <c r="H137" s="245">
        <f t="shared" si="138"/>
        <v>12.841002476640774</v>
      </c>
      <c r="I137" s="119">
        <f t="shared" si="134"/>
        <v>13.604227637994095</v>
      </c>
      <c r="J137" s="166">
        <f t="shared" si="134"/>
        <v>13.795899023985685</v>
      </c>
      <c r="K137" s="185">
        <f t="shared" si="134"/>
        <v>14.374429153591771</v>
      </c>
      <c r="M137" s="242">
        <f t="shared" si="101"/>
        <v>4.1934935055718249E-2</v>
      </c>
    </row>
    <row r="138" spans="1:13" ht="20.100000000000001" customHeight="1" thickBot="1" x14ac:dyDescent="0.3">
      <c r="A138" s="24"/>
      <c r="B138" t="s">
        <v>92</v>
      </c>
      <c r="C138" s="244">
        <f t="shared" si="134"/>
        <v>5.5137378600481446</v>
      </c>
      <c r="D138" s="245">
        <f t="shared" si="134"/>
        <v>6.1936626195732156</v>
      </c>
      <c r="E138" s="245">
        <f t="shared" si="134"/>
        <v>6.5642748365134818</v>
      </c>
      <c r="F138" s="245">
        <f t="shared" si="134"/>
        <v>7.7352744919623904</v>
      </c>
      <c r="G138" s="245">
        <f t="shared" ref="G138:H138" si="139">G91/G44</f>
        <v>8.2624648876404496</v>
      </c>
      <c r="H138" s="245">
        <f t="shared" si="139"/>
        <v>6.8024935912374742</v>
      </c>
      <c r="I138" s="119">
        <f t="shared" si="134"/>
        <v>10.169394596726484</v>
      </c>
      <c r="J138" s="166">
        <f t="shared" si="134"/>
        <v>10.302457322207763</v>
      </c>
      <c r="K138" s="185">
        <f t="shared" si="134"/>
        <v>10.048669081745157</v>
      </c>
      <c r="M138" s="34">
        <f t="shared" si="101"/>
        <v>-2.4633757998254041E-2</v>
      </c>
    </row>
    <row r="139" spans="1:13" ht="20.100000000000001" customHeight="1" thickBot="1" x14ac:dyDescent="0.3">
      <c r="A139" s="74" t="s">
        <v>21</v>
      </c>
      <c r="B139" s="100"/>
      <c r="C139" s="114">
        <f t="shared" si="134"/>
        <v>4.7569112942824816</v>
      </c>
      <c r="D139" s="115">
        <f t="shared" si="134"/>
        <v>5.1415914345030833</v>
      </c>
      <c r="E139" s="115">
        <f t="shared" si="134"/>
        <v>5.4155944930994329</v>
      </c>
      <c r="F139" s="115">
        <f t="shared" si="134"/>
        <v>5.4857998961083991</v>
      </c>
      <c r="G139" s="115">
        <f t="shared" ref="G139:H139" si="140">G92/G45</f>
        <v>4.8001473258470018</v>
      </c>
      <c r="H139" s="115">
        <f t="shared" si="140"/>
        <v>4.927343918472844</v>
      </c>
      <c r="I139" s="176">
        <f t="shared" si="134"/>
        <v>5.8715159773002528</v>
      </c>
      <c r="J139" s="202">
        <f t="shared" si="134"/>
        <v>5.8048316144846073</v>
      </c>
      <c r="K139" s="203">
        <f t="shared" si="134"/>
        <v>6.2557703069811046</v>
      </c>
      <c r="M139" s="129">
        <f t="shared" si="101"/>
        <v>7.7683337337690325E-2</v>
      </c>
    </row>
    <row r="140" spans="1:13" ht="20.100000000000001" customHeight="1" x14ac:dyDescent="0.25">
      <c r="A140" s="24"/>
      <c r="B140" t="s">
        <v>91</v>
      </c>
      <c r="C140" s="319">
        <f t="shared" si="134"/>
        <v>4.1281331506122632</v>
      </c>
      <c r="D140" s="320">
        <f t="shared" si="134"/>
        <v>4.474090918187315</v>
      </c>
      <c r="E140" s="320">
        <f t="shared" si="134"/>
        <v>4.7237006255893252</v>
      </c>
      <c r="F140" s="320">
        <f t="shared" si="134"/>
        <v>4.6644637939891123</v>
      </c>
      <c r="G140" s="320">
        <f t="shared" ref="G140:H140" si="141">G93/G46</f>
        <v>4.1303115336817093</v>
      </c>
      <c r="H140" s="320">
        <f t="shared" si="141"/>
        <v>4.2761958485544378</v>
      </c>
      <c r="I140" s="321">
        <f t="shared" si="134"/>
        <v>5.0751529063641581</v>
      </c>
      <c r="J140" s="322">
        <f t="shared" si="134"/>
        <v>5.0221654859503539</v>
      </c>
      <c r="K140" s="323">
        <f t="shared" si="134"/>
        <v>5.39097587931135</v>
      </c>
      <c r="M140" s="242">
        <f t="shared" si="101"/>
        <v>7.3436527408894295E-2</v>
      </c>
    </row>
    <row r="141" spans="1:13" ht="20.100000000000001" customHeight="1" thickBot="1" x14ac:dyDescent="0.3">
      <c r="A141" s="31"/>
      <c r="B141" s="25" t="s">
        <v>92</v>
      </c>
      <c r="C141" s="246">
        <f t="shared" si="134"/>
        <v>5.5421843588111157</v>
      </c>
      <c r="D141" s="247">
        <f t="shared" si="134"/>
        <v>5.9504971717461377</v>
      </c>
      <c r="E141" s="247">
        <f t="shared" si="134"/>
        <v>6.3398117121222475</v>
      </c>
      <c r="F141" s="247">
        <f t="shared" si="134"/>
        <v>6.6284046144894235</v>
      </c>
      <c r="G141" s="247">
        <f t="shared" ref="G141:H141" si="142">G94/G47</f>
        <v>5.6970768792299262</v>
      </c>
      <c r="H141" s="247">
        <f t="shared" si="142"/>
        <v>5.7936494226773991</v>
      </c>
      <c r="I141" s="123">
        <f t="shared" si="134"/>
        <v>6.8797211359307733</v>
      </c>
      <c r="J141" s="324">
        <f t="shared" si="134"/>
        <v>6.7941271094601765</v>
      </c>
      <c r="K141" s="325">
        <f t="shared" si="134"/>
        <v>7.3125829647099945</v>
      </c>
      <c r="M141" s="34">
        <f t="shared" si="101"/>
        <v>7.6309413541574375E-2</v>
      </c>
    </row>
  </sheetData>
  <mergeCells count="46">
    <mergeCell ref="A5:B6"/>
    <mergeCell ref="C5:C6"/>
    <mergeCell ref="D5:D6"/>
    <mergeCell ref="E5:E6"/>
    <mergeCell ref="F5:F6"/>
    <mergeCell ref="R5:R6"/>
    <mergeCell ref="S5:S6"/>
    <mergeCell ref="T5:U5"/>
    <mergeCell ref="W5:X5"/>
    <mergeCell ref="A52:B53"/>
    <mergeCell ref="C52:C53"/>
    <mergeCell ref="D52:D53"/>
    <mergeCell ref="E52:E53"/>
    <mergeCell ref="F52:F53"/>
    <mergeCell ref="H52:H53"/>
    <mergeCell ref="I5:I6"/>
    <mergeCell ref="J5:K5"/>
    <mergeCell ref="M5:M6"/>
    <mergeCell ref="N5:N6"/>
    <mergeCell ref="O5:O6"/>
    <mergeCell ref="P5:P6"/>
    <mergeCell ref="R52:R53"/>
    <mergeCell ref="S52:S53"/>
    <mergeCell ref="T52:U52"/>
    <mergeCell ref="W52:X52"/>
    <mergeCell ref="A99:B100"/>
    <mergeCell ref="C99:C100"/>
    <mergeCell ref="D99:D100"/>
    <mergeCell ref="E99:E100"/>
    <mergeCell ref="F99:F100"/>
    <mergeCell ref="H99:H100"/>
    <mergeCell ref="I52:I53"/>
    <mergeCell ref="J52:K52"/>
    <mergeCell ref="M52:M53"/>
    <mergeCell ref="N52:N53"/>
    <mergeCell ref="O52:O53"/>
    <mergeCell ref="P52:P53"/>
    <mergeCell ref="I99:I100"/>
    <mergeCell ref="J99:K99"/>
    <mergeCell ref="M99:M100"/>
    <mergeCell ref="G5:G6"/>
    <mergeCell ref="Q5:Q6"/>
    <mergeCell ref="G52:G53"/>
    <mergeCell ref="Q52:Q53"/>
    <mergeCell ref="G99:G100"/>
    <mergeCell ref="H5:H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X141"/>
  <sheetViews>
    <sheetView topLeftCell="A121" workbookViewId="0">
      <selection activeCell="J65" sqref="J65:K9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70" t="s">
        <v>36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3">
        <v>2019</v>
      </c>
      <c r="Q5" s="490">
        <v>2020</v>
      </c>
      <c r="R5" s="463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4" ht="21.75" customHeight="1" thickBot="1" x14ac:dyDescent="0.3">
      <c r="A6" s="486"/>
      <c r="B6" s="48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89"/>
      <c r="Q6" s="491"/>
      <c r="R6" s="48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16103611</v>
      </c>
      <c r="J7" s="14">
        <v>12616414</v>
      </c>
      <c r="K7" s="161">
        <v>11654000</v>
      </c>
      <c r="M7" s="135">
        <f>C7/C45</f>
        <v>0.16536349576249246</v>
      </c>
      <c r="N7" s="261">
        <f>D7/D45</f>
        <v>0.16833139212026724</v>
      </c>
      <c r="O7" s="21">
        <f>E7/E45</f>
        <v>0.17126180081872189</v>
      </c>
      <c r="P7" s="21">
        <f>F7/F45</f>
        <v>0.1698304316496147</v>
      </c>
      <c r="Q7" s="21">
        <f t="shared" ref="Q7:R7" si="0">G7/G45</f>
        <v>0.17460757547808103</v>
      </c>
      <c r="R7" s="418">
        <f t="shared" si="0"/>
        <v>0.16913629499685798</v>
      </c>
      <c r="S7" s="27">
        <f>I7/I45</f>
        <v>0.16992628625614309</v>
      </c>
      <c r="T7" s="20">
        <f>J7/J45</f>
        <v>0.18301123677650849</v>
      </c>
      <c r="U7" s="235">
        <f>K7/K45</f>
        <v>0.17571889367722288</v>
      </c>
      <c r="W7" s="102">
        <f>(K7-J7)/J7</f>
        <v>-7.6282690152685226E-2</v>
      </c>
      <c r="X7" s="101">
        <f>(U7-T7)*100</f>
        <v>-0.72923430992856142</v>
      </c>
    </row>
    <row r="8" spans="1:24" ht="20.100000000000001" customHeight="1" x14ac:dyDescent="0.25">
      <c r="A8" s="24"/>
      <c r="B8" t="s">
        <v>91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827200</v>
      </c>
      <c r="J8" s="11">
        <v>659516</v>
      </c>
      <c r="K8" s="162">
        <v>692035</v>
      </c>
      <c r="M8" s="77">
        <f>C8/C7</f>
        <v>2.7368648006686237E-2</v>
      </c>
      <c r="N8" s="37">
        <f>D8/D7</f>
        <v>2.5174751469527707E-2</v>
      </c>
      <c r="O8" s="18">
        <f>E8/E7</f>
        <v>3.0757659599857025E-2</v>
      </c>
      <c r="P8" s="18">
        <f>F8/F7</f>
        <v>3.156478500135184E-2</v>
      </c>
      <c r="Q8" s="18">
        <f t="shared" ref="Q8:R8" si="1">G8/G7</f>
        <v>2.7029689294697509E-2</v>
      </c>
      <c r="R8" s="412">
        <f t="shared" si="1"/>
        <v>3.4936573479155332E-2</v>
      </c>
      <c r="S8" s="173">
        <f>I8/I7</f>
        <v>5.1367361022319778E-2</v>
      </c>
      <c r="T8" s="96">
        <f>J8/J7</f>
        <v>5.2274441850116843E-2</v>
      </c>
      <c r="U8" s="78">
        <f>K8/K7</f>
        <v>5.9381757336536813E-2</v>
      </c>
      <c r="W8" s="107">
        <f t="shared" ref="W8:W47" si="2">(K8-J8)/J8</f>
        <v>4.9307370859842672E-2</v>
      </c>
      <c r="X8" s="104">
        <f t="shared" ref="X8:X47" si="3">(U8-T8)*100</f>
        <v>0.71073154864199695</v>
      </c>
    </row>
    <row r="9" spans="1:24" ht="20.100000000000001" customHeight="1" thickBot="1" x14ac:dyDescent="0.3">
      <c r="A9" s="24"/>
      <c r="B9" t="s">
        <v>92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15276411</v>
      </c>
      <c r="J9" s="11">
        <v>11956898</v>
      </c>
      <c r="K9" s="162">
        <v>10961965</v>
      </c>
      <c r="M9" s="77">
        <f>C9/C7</f>
        <v>0.97263135199331374</v>
      </c>
      <c r="N9" s="37">
        <f>D9/D7</f>
        <v>0.97482524853047225</v>
      </c>
      <c r="O9" s="18">
        <f>E9/E7</f>
        <v>0.96924234040014301</v>
      </c>
      <c r="P9" s="18">
        <f>F9/F7</f>
        <v>0.96843521499864815</v>
      </c>
      <c r="Q9" s="18">
        <f t="shared" ref="Q9:R9" si="4">G9/G7</f>
        <v>0.97297031070530249</v>
      </c>
      <c r="R9" s="412">
        <f t="shared" si="4"/>
        <v>0.96506342652084465</v>
      </c>
      <c r="S9" s="173">
        <f>I9/I7</f>
        <v>0.94863263897768024</v>
      </c>
      <c r="T9" s="96">
        <f>J9/J7</f>
        <v>0.94772555814988313</v>
      </c>
      <c r="U9" s="78">
        <f>K9/K7</f>
        <v>0.94061824266346317</v>
      </c>
      <c r="W9" s="105">
        <f t="shared" si="2"/>
        <v>-8.3209959640033734E-2</v>
      </c>
      <c r="X9" s="104">
        <f t="shared" si="3"/>
        <v>-0.71073154864199628</v>
      </c>
    </row>
    <row r="10" spans="1:24" ht="20.100000000000001" customHeight="1" thickBot="1" x14ac:dyDescent="0.3">
      <c r="A10" s="5" t="s">
        <v>18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125415</v>
      </c>
      <c r="J10" s="14">
        <v>88369</v>
      </c>
      <c r="K10" s="161">
        <v>92237</v>
      </c>
      <c r="M10" s="135">
        <f>C10/C45</f>
        <v>2.069751106348665E-3</v>
      </c>
      <c r="N10" s="261">
        <f>D10/D45</f>
        <v>2.4885775073198876E-3</v>
      </c>
      <c r="O10" s="21">
        <f>E10/E45</f>
        <v>1.47883975461254E-3</v>
      </c>
      <c r="P10" s="21">
        <f>F10/F45</f>
        <v>1.3253119388479545E-3</v>
      </c>
      <c r="Q10" s="21">
        <f t="shared" ref="Q10:R10" si="5">G10/G45</f>
        <v>1.2801377959317066E-3</v>
      </c>
      <c r="R10" s="418">
        <f t="shared" si="5"/>
        <v>1.4092406430325146E-3</v>
      </c>
      <c r="S10" s="27">
        <f>I10/I45</f>
        <v>1.3233867354852391E-3</v>
      </c>
      <c r="T10" s="20">
        <f>J10/J45</f>
        <v>1.2818634504783435E-3</v>
      </c>
      <c r="U10" s="235">
        <f>K10/K45</f>
        <v>1.3907485495199938E-3</v>
      </c>
      <c r="W10" s="102">
        <f t="shared" si="2"/>
        <v>4.3771005669408954E-2</v>
      </c>
      <c r="X10" s="101">
        <f t="shared" si="3"/>
        <v>1.0888509904165029E-2</v>
      </c>
    </row>
    <row r="11" spans="1:24" ht="20.100000000000001" customHeight="1" x14ac:dyDescent="0.25">
      <c r="A11" s="24"/>
      <c r="B11" t="s">
        <v>91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69722</v>
      </c>
      <c r="J11" s="11">
        <v>48289</v>
      </c>
      <c r="K11" s="162">
        <v>50425</v>
      </c>
      <c r="M11" s="77">
        <f>C11/C10</f>
        <v>0.90220459970620637</v>
      </c>
      <c r="N11" s="37">
        <f>D11/D10</f>
        <v>0.88962355051998543</v>
      </c>
      <c r="O11" s="18">
        <f>E11/E10</f>
        <v>0.73806437420946369</v>
      </c>
      <c r="P11" s="18">
        <f>F11/F10</f>
        <v>0.65617290616252311</v>
      </c>
      <c r="Q11" s="18">
        <f t="shared" ref="Q11:R11" si="6">G11/G10</f>
        <v>0.668156766181076</v>
      </c>
      <c r="R11" s="412">
        <f t="shared" si="6"/>
        <v>0.60414923637601214</v>
      </c>
      <c r="S11" s="173">
        <f>I11/I10</f>
        <v>0.55593031136626403</v>
      </c>
      <c r="T11" s="96">
        <f>J11/J10</f>
        <v>0.5464472835496611</v>
      </c>
      <c r="U11" s="78">
        <f>K11/K10</f>
        <v>0.54668950638030289</v>
      </c>
      <c r="W11" s="107">
        <f t="shared" si="2"/>
        <v>4.4233676406635052E-2</v>
      </c>
      <c r="X11" s="104">
        <f t="shared" si="3"/>
        <v>2.4222283064179173E-2</v>
      </c>
    </row>
    <row r="12" spans="1:24" ht="20.100000000000001" customHeight="1" thickBot="1" x14ac:dyDescent="0.3">
      <c r="A12" s="24"/>
      <c r="B12" t="s">
        <v>92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55693</v>
      </c>
      <c r="J12" s="11">
        <v>40080</v>
      </c>
      <c r="K12" s="162">
        <v>41812</v>
      </c>
      <c r="M12" s="77">
        <f>C12/C10</f>
        <v>9.7795400293793605E-2</v>
      </c>
      <c r="N12" s="37">
        <f>D12/D10</f>
        <v>0.11037644948001461</v>
      </c>
      <c r="O12" s="18">
        <f>E12/E10</f>
        <v>0.26193562579053636</v>
      </c>
      <c r="P12" s="18">
        <f>F12/F10</f>
        <v>0.34382709383747684</v>
      </c>
      <c r="Q12" s="18">
        <f t="shared" ref="Q12:R12" si="7">G12/G10</f>
        <v>0.331843233818924</v>
      </c>
      <c r="R12" s="412">
        <f t="shared" si="7"/>
        <v>0.39585076362398786</v>
      </c>
      <c r="S12" s="173">
        <f>I12/I10</f>
        <v>0.44406968863373597</v>
      </c>
      <c r="T12" s="96">
        <f>J12/J10</f>
        <v>0.4535527164503389</v>
      </c>
      <c r="U12" s="78">
        <f>K12/K10</f>
        <v>0.45331049361969711</v>
      </c>
      <c r="W12" s="105">
        <f t="shared" si="2"/>
        <v>4.3213572854291414E-2</v>
      </c>
      <c r="X12" s="104">
        <f t="shared" si="3"/>
        <v>-2.4222283064179173E-2</v>
      </c>
    </row>
    <row r="13" spans="1:24" ht="20.100000000000001" customHeight="1" thickBot="1" x14ac:dyDescent="0.3">
      <c r="A13" s="5" t="s">
        <v>15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11047831</v>
      </c>
      <c r="J13" s="14">
        <v>7645468</v>
      </c>
      <c r="K13" s="161">
        <v>7730663</v>
      </c>
      <c r="M13" s="135">
        <f>C13/C45</f>
        <v>9.8412916865915676E-2</v>
      </c>
      <c r="N13" s="261">
        <f>D13/D45</f>
        <v>0.10920157436466674</v>
      </c>
      <c r="O13" s="21">
        <f>E13/E45</f>
        <v>0.10506247510375184</v>
      </c>
      <c r="P13" s="21">
        <f>F13/F45</f>
        <v>9.2200017047887009E-2</v>
      </c>
      <c r="Q13" s="21">
        <f t="shared" ref="Q13:R13" si="8">G13/G45</f>
        <v>0.10294685349077269</v>
      </c>
      <c r="R13" s="418">
        <f t="shared" si="8"/>
        <v>0.11128127020585127</v>
      </c>
      <c r="S13" s="27">
        <f>I13/I45</f>
        <v>0.11657738708513833</v>
      </c>
      <c r="T13" s="20">
        <f>J13/J45</f>
        <v>0.1109036652106707</v>
      </c>
      <c r="U13" s="235">
        <f>K13/K45</f>
        <v>0.11656285822476753</v>
      </c>
      <c r="W13" s="102">
        <f t="shared" si="2"/>
        <v>1.1143202744423233E-2</v>
      </c>
      <c r="X13" s="101">
        <f t="shared" si="3"/>
        <v>0.56591930140968283</v>
      </c>
    </row>
    <row r="14" spans="1:24" ht="20.100000000000001" customHeight="1" x14ac:dyDescent="0.25">
      <c r="A14" s="24"/>
      <c r="B14" t="s">
        <v>91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353221</v>
      </c>
      <c r="J14" s="11">
        <v>250809</v>
      </c>
      <c r="K14" s="162">
        <v>232401</v>
      </c>
      <c r="M14" s="77">
        <f>C14/C13</f>
        <v>0.14014873674893963</v>
      </c>
      <c r="N14" s="37">
        <f>D14/D13</f>
        <v>0.10325683617147788</v>
      </c>
      <c r="O14" s="18">
        <f>E14/E13</f>
        <v>8.9462309847915936E-2</v>
      </c>
      <c r="P14" s="18">
        <f>F14/F13</f>
        <v>5.3484376117499018E-2</v>
      </c>
      <c r="Q14" s="18">
        <f t="shared" ref="Q14:R14" si="9">G14/G13</f>
        <v>3.6504904886144496E-2</v>
      </c>
      <c r="R14" s="412">
        <f t="shared" si="9"/>
        <v>3.726662287319419E-2</v>
      </c>
      <c r="S14" s="173">
        <f>I14/I13</f>
        <v>3.1971977123835441E-2</v>
      </c>
      <c r="T14" s="96">
        <f>J14/J13</f>
        <v>3.2804924433664492E-2</v>
      </c>
      <c r="U14" s="78">
        <f>K14/K13</f>
        <v>3.0062233989503875E-2</v>
      </c>
      <c r="W14" s="107">
        <f t="shared" si="2"/>
        <v>-7.3394495412844041E-2</v>
      </c>
      <c r="X14" s="104">
        <f t="shared" si="3"/>
        <v>-0.2742690444160617</v>
      </c>
    </row>
    <row r="15" spans="1:24" ht="20.100000000000001" customHeight="1" thickBot="1" x14ac:dyDescent="0.3">
      <c r="A15" s="24"/>
      <c r="B15" t="s">
        <v>92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10694610</v>
      </c>
      <c r="J15" s="11">
        <v>7394659</v>
      </c>
      <c r="K15" s="162">
        <v>7498262</v>
      </c>
      <c r="M15" s="77">
        <f>C15/C13</f>
        <v>0.85985126325106032</v>
      </c>
      <c r="N15" s="37">
        <f>D15/D13</f>
        <v>0.89674316382852215</v>
      </c>
      <c r="O15" s="18">
        <f>E15/E13</f>
        <v>0.91053769015208408</v>
      </c>
      <c r="P15" s="18">
        <f>F15/F13</f>
        <v>0.94651562388250099</v>
      </c>
      <c r="Q15" s="18">
        <f t="shared" ref="Q15:R15" si="10">G15/G13</f>
        <v>0.96349509511385545</v>
      </c>
      <c r="R15" s="412">
        <f t="shared" si="10"/>
        <v>0.96273337712680584</v>
      </c>
      <c r="S15" s="173">
        <f>I15/I13</f>
        <v>0.96802802287616452</v>
      </c>
      <c r="T15" s="96">
        <f>J15/J13</f>
        <v>0.96719507556633555</v>
      </c>
      <c r="U15" s="78">
        <f>K15/K13</f>
        <v>0.96993776601049608</v>
      </c>
      <c r="W15" s="105">
        <f t="shared" si="2"/>
        <v>1.4010517591142472E-2</v>
      </c>
      <c r="X15" s="104">
        <f t="shared" si="3"/>
        <v>0.27426904441605338</v>
      </c>
    </row>
    <row r="16" spans="1:24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4"/>
      <c r="K16" s="161"/>
      <c r="M16" s="135">
        <f>C16/C45</f>
        <v>8.1761772065714027E-4</v>
      </c>
      <c r="N16" s="261">
        <f>D16/D45</f>
        <v>5.042027487312423E-4</v>
      </c>
      <c r="O16" s="21">
        <f>E16/E45</f>
        <v>1.579557517092103E-3</v>
      </c>
      <c r="P16" s="21">
        <f>F16/F45</f>
        <v>2.0255567047167593E-3</v>
      </c>
      <c r="Q16" s="21">
        <f t="shared" ref="Q16:R16" si="11">G16/G45</f>
        <v>5.6359658162663724E-4</v>
      </c>
      <c r="R16" s="418">
        <f t="shared" si="11"/>
        <v>0</v>
      </c>
      <c r="S16" s="27">
        <f>I16/I45</f>
        <v>0</v>
      </c>
      <c r="T16" s="20">
        <f>J16/J45</f>
        <v>0</v>
      </c>
      <c r="U16" s="235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1"/>
      <c r="K17" s="162"/>
      <c r="M17" s="77">
        <f>C17/C16</f>
        <v>1</v>
      </c>
      <c r="N17" s="37">
        <f>D17/D16</f>
        <v>1</v>
      </c>
      <c r="O17" s="18">
        <f>E17/E16</f>
        <v>1</v>
      </c>
      <c r="P17" s="18">
        <f>F17/F16</f>
        <v>1</v>
      </c>
      <c r="Q17" s="18">
        <f t="shared" ref="Q17" si="12">G17/G16</f>
        <v>1</v>
      </c>
      <c r="R17" s="412"/>
      <c r="S17" s="173"/>
      <c r="T17" s="96"/>
      <c r="U17" s="78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9149</v>
      </c>
      <c r="J18" s="14">
        <v>6899</v>
      </c>
      <c r="K18" s="161">
        <v>5354</v>
      </c>
      <c r="M18" s="135">
        <f>C18/C45</f>
        <v>1.450127444943376E-4</v>
      </c>
      <c r="N18" s="261">
        <f>D18/D45</f>
        <v>1.7256408471862995E-4</v>
      </c>
      <c r="O18" s="21">
        <f>E18/E45</f>
        <v>1.6004004823578008E-4</v>
      </c>
      <c r="P18" s="21">
        <f>F18/F45</f>
        <v>1.095904140015399E-4</v>
      </c>
      <c r="Q18" s="21">
        <f t="shared" ref="Q18:R18" si="13">G18/G45</f>
        <v>9.6797588605044142E-5</v>
      </c>
      <c r="R18" s="418">
        <f t="shared" si="13"/>
        <v>1.119894576433899E-4</v>
      </c>
      <c r="S18" s="27">
        <f>I18/I45</f>
        <v>9.6540806466167942E-5</v>
      </c>
      <c r="T18" s="20">
        <f>J18/J45</f>
        <v>1.0007554623057963E-4</v>
      </c>
      <c r="U18" s="235">
        <f>K18/K45</f>
        <v>8.0727557640968871E-5</v>
      </c>
      <c r="W18" s="102">
        <f t="shared" si="2"/>
        <v>-0.22394549934773156</v>
      </c>
      <c r="X18" s="101">
        <f t="shared" si="3"/>
        <v>-1.9347988589610756E-3</v>
      </c>
    </row>
    <row r="19" spans="1:24" ht="20.100000000000001" customHeight="1" x14ac:dyDescent="0.25">
      <c r="A19" s="24"/>
      <c r="B19" t="s">
        <v>91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5560</v>
      </c>
      <c r="J19" s="11">
        <v>4417</v>
      </c>
      <c r="K19" s="162">
        <v>2539</v>
      </c>
      <c r="M19" s="77">
        <f>C19/C18</f>
        <v>0.67575757575757578</v>
      </c>
      <c r="N19" s="37">
        <f>D19/D18</f>
        <v>0.70839893216510375</v>
      </c>
      <c r="O19" s="18">
        <f>E19/E18</f>
        <v>0.80283121597096185</v>
      </c>
      <c r="P19" s="18">
        <f>F19/F18</f>
        <v>0.70668006027122054</v>
      </c>
      <c r="Q19" s="18">
        <f t="shared" ref="Q19:R19" si="14">G19/G18</f>
        <v>0.56223363566823303</v>
      </c>
      <c r="R19" s="412">
        <f t="shared" si="14"/>
        <v>0.5726266952177016</v>
      </c>
      <c r="S19" s="173">
        <f>I19/I18</f>
        <v>0.60771669034867204</v>
      </c>
      <c r="T19" s="96">
        <f>J19/J18</f>
        <v>0.6402377156109581</v>
      </c>
      <c r="U19" s="78">
        <f>K19/K18</f>
        <v>0.47422487859544266</v>
      </c>
      <c r="W19" s="107">
        <f t="shared" si="2"/>
        <v>-0.4251754584559656</v>
      </c>
      <c r="X19" s="104">
        <f t="shared" si="3"/>
        <v>-16.601283701551544</v>
      </c>
    </row>
    <row r="20" spans="1:24" ht="20.100000000000001" customHeight="1" thickBot="1" x14ac:dyDescent="0.3">
      <c r="A20" s="24"/>
      <c r="B20" t="s">
        <v>92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3589</v>
      </c>
      <c r="J20" s="11">
        <v>2482</v>
      </c>
      <c r="K20" s="162">
        <v>2815</v>
      </c>
      <c r="M20" s="77">
        <f>C20/C18</f>
        <v>0.32424242424242422</v>
      </c>
      <c r="N20" s="37">
        <f>D20/D18</f>
        <v>0.29160106783489631</v>
      </c>
      <c r="O20" s="18">
        <f>E20/E18</f>
        <v>0.19716878402903812</v>
      </c>
      <c r="P20" s="18">
        <f>F20/F18</f>
        <v>0.29331993972877951</v>
      </c>
      <c r="Q20" s="18">
        <f t="shared" ref="Q20:R20" si="15">G20/G18</f>
        <v>0.43776636433176702</v>
      </c>
      <c r="R20" s="412">
        <f t="shared" si="15"/>
        <v>0.42737330478229835</v>
      </c>
      <c r="S20" s="173">
        <f>I20/I18</f>
        <v>0.39228330965132802</v>
      </c>
      <c r="T20" s="96">
        <f>J20/J18</f>
        <v>0.3597622843890419</v>
      </c>
      <c r="U20" s="78">
        <f>K20/K18</f>
        <v>0.52577512140455729</v>
      </c>
      <c r="W20" s="105">
        <f t="shared" si="2"/>
        <v>0.13416599516518937</v>
      </c>
      <c r="X20" s="104">
        <f t="shared" si="3"/>
        <v>16.601283701551537</v>
      </c>
    </row>
    <row r="21" spans="1:24" ht="20.100000000000001" customHeight="1" thickBot="1" x14ac:dyDescent="0.3">
      <c r="A21" s="5" t="s">
        <v>19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312011</v>
      </c>
      <c r="J21" s="14">
        <v>224401</v>
      </c>
      <c r="K21" s="161">
        <v>303651</v>
      </c>
      <c r="M21" s="135">
        <f>C21/C45</f>
        <v>1.2371439848048497E-2</v>
      </c>
      <c r="N21" s="261">
        <f>D21/D45</f>
        <v>8.4758035362915655E-3</v>
      </c>
      <c r="O21" s="21">
        <f>E21/E45</f>
        <v>1.123676323574186E-2</v>
      </c>
      <c r="P21" s="21">
        <f>F21/F45</f>
        <v>8.8746108095426827E-3</v>
      </c>
      <c r="Q21" s="21">
        <f t="shared" ref="Q21:R21" si="16">G21/G45</f>
        <v>5.0629655567608267E-3</v>
      </c>
      <c r="R21" s="418">
        <f t="shared" si="16"/>
        <v>3.4945247117158249E-3</v>
      </c>
      <c r="S21" s="27">
        <f>I21/I45</f>
        <v>3.2923591175336676E-3</v>
      </c>
      <c r="T21" s="20">
        <f>J21/J45</f>
        <v>3.2551170676457892E-3</v>
      </c>
      <c r="U21" s="235">
        <f>K21/K45</f>
        <v>4.5784466950388198E-3</v>
      </c>
      <c r="W21" s="102">
        <f t="shared" si="2"/>
        <v>0.35316241906230367</v>
      </c>
      <c r="X21" s="101">
        <f t="shared" si="3"/>
        <v>0.13233296273930306</v>
      </c>
    </row>
    <row r="22" spans="1:24" ht="20.100000000000001" customHeight="1" x14ac:dyDescent="0.25">
      <c r="A22" s="24"/>
      <c r="B22" t="s">
        <v>91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123455</v>
      </c>
      <c r="J22" s="11">
        <v>95670</v>
      </c>
      <c r="K22" s="162">
        <v>81726</v>
      </c>
      <c r="M22" s="77">
        <f>C22/C21</f>
        <v>0.7464703279064655</v>
      </c>
      <c r="N22" s="37">
        <f>D22/D21</f>
        <v>0.71188965755601019</v>
      </c>
      <c r="O22" s="18">
        <f>E22/E21</f>
        <v>0.7827472437712798</v>
      </c>
      <c r="P22" s="18">
        <f>F22/F21</f>
        <v>0.72655720867228846</v>
      </c>
      <c r="Q22" s="18">
        <f t="shared" ref="Q22:R22" si="17">G22/G21</f>
        <v>0.61014959050643491</v>
      </c>
      <c r="R22" s="412">
        <f t="shared" si="17"/>
        <v>0.47272935222382662</v>
      </c>
      <c r="S22" s="173">
        <f>I22/I21</f>
        <v>0.39567515247859852</v>
      </c>
      <c r="T22" s="96">
        <f>J22/J21</f>
        <v>0.4263349985071368</v>
      </c>
      <c r="U22" s="78">
        <f>K22/K21</f>
        <v>0.26914451129750933</v>
      </c>
      <c r="W22" s="107">
        <f t="shared" si="2"/>
        <v>-0.14575101912825336</v>
      </c>
      <c r="X22" s="104">
        <f t="shared" si="3"/>
        <v>-15.719048720962746</v>
      </c>
    </row>
    <row r="23" spans="1:24" ht="20.100000000000001" customHeight="1" thickBot="1" x14ac:dyDescent="0.3">
      <c r="A23" s="24"/>
      <c r="B23" t="s">
        <v>92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188556</v>
      </c>
      <c r="J23" s="11">
        <v>128731</v>
      </c>
      <c r="K23" s="162">
        <v>221925</v>
      </c>
      <c r="M23" s="77">
        <f>C23/C21</f>
        <v>0.2535296720935345</v>
      </c>
      <c r="N23" s="37">
        <f>D23/D21</f>
        <v>0.28811034244398981</v>
      </c>
      <c r="O23" s="18">
        <f>E23/E21</f>
        <v>0.2172527562287202</v>
      </c>
      <c r="P23" s="18">
        <f>F23/F21</f>
        <v>0.2734427913277116</v>
      </c>
      <c r="Q23" s="18">
        <f t="shared" ref="Q23:R23" si="18">G23/G21</f>
        <v>0.38985040949356509</v>
      </c>
      <c r="R23" s="412">
        <f t="shared" si="18"/>
        <v>0.52727064777617338</v>
      </c>
      <c r="S23" s="173">
        <f>I23/I21</f>
        <v>0.60432484752140148</v>
      </c>
      <c r="T23" s="96">
        <f>J23/J21</f>
        <v>0.57366500149286326</v>
      </c>
      <c r="U23" s="78">
        <f>K23/K21</f>
        <v>0.73085548870249073</v>
      </c>
      <c r="W23" s="105">
        <f t="shared" si="2"/>
        <v>0.72394372761805625</v>
      </c>
      <c r="X23" s="104">
        <f t="shared" si="3"/>
        <v>15.719048720962746</v>
      </c>
    </row>
    <row r="24" spans="1:24" ht="20.100000000000001" customHeight="1" thickBot="1" x14ac:dyDescent="0.3">
      <c r="A24" s="5" t="s">
        <v>20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4292723</v>
      </c>
      <c r="J24" s="14">
        <v>3073486</v>
      </c>
      <c r="K24" s="161">
        <v>2660321</v>
      </c>
      <c r="M24" s="135">
        <f>C24/C45</f>
        <v>4.2855802842335304E-2</v>
      </c>
      <c r="N24" s="261">
        <f>D24/D45</f>
        <v>5.1804449325550714E-2</v>
      </c>
      <c r="O24" s="21">
        <f>E24/E45</f>
        <v>5.2328622784456109E-2</v>
      </c>
      <c r="P24" s="21">
        <f>F24/F45</f>
        <v>4.8413434091636981E-2</v>
      </c>
      <c r="Q24" s="21">
        <f t="shared" ref="Q24:R24" si="19">G24/G45</f>
        <v>4.5094348242563143E-2</v>
      </c>
      <c r="R24" s="418">
        <f t="shared" si="19"/>
        <v>4.3296025596265678E-2</v>
      </c>
      <c r="S24" s="27">
        <f>I24/I45</f>
        <v>4.5297075129070698E-2</v>
      </c>
      <c r="T24" s="20">
        <f>J24/J45</f>
        <v>4.4583387488337331E-2</v>
      </c>
      <c r="U24" s="235">
        <f>K24/K45</f>
        <v>4.0112293027825915E-2</v>
      </c>
      <c r="W24" s="102">
        <f t="shared" si="2"/>
        <v>-0.1344287886783932</v>
      </c>
      <c r="X24" s="101">
        <f t="shared" si="3"/>
        <v>-0.44710944605114156</v>
      </c>
    </row>
    <row r="25" spans="1:24" ht="20.100000000000001" customHeight="1" x14ac:dyDescent="0.25">
      <c r="A25" s="24"/>
      <c r="B25" t="s">
        <v>91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945474</v>
      </c>
      <c r="J25" s="11">
        <v>715398</v>
      </c>
      <c r="K25" s="162">
        <v>535331</v>
      </c>
      <c r="M25" s="77">
        <f>C25/C24</f>
        <v>0.25346514294138989</v>
      </c>
      <c r="N25" s="37">
        <f>D25/D24</f>
        <v>0.33506236886304114</v>
      </c>
      <c r="O25" s="18">
        <f>E25/E24</f>
        <v>0.38737155975524196</v>
      </c>
      <c r="P25" s="18">
        <f>F25/F24</f>
        <v>0.35907504472131579</v>
      </c>
      <c r="Q25" s="18">
        <f t="shared" ref="Q25:R25" si="20">G25/G24</f>
        <v>0.28893557889482457</v>
      </c>
      <c r="R25" s="412">
        <f t="shared" si="20"/>
        <v>0.25175653567431933</v>
      </c>
      <c r="S25" s="173">
        <f>I25/I24</f>
        <v>0.22025040982145833</v>
      </c>
      <c r="T25" s="96">
        <f>J25/J24</f>
        <v>0.23276435942769871</v>
      </c>
      <c r="U25" s="78">
        <f>K25/K24</f>
        <v>0.20122797211313972</v>
      </c>
      <c r="W25" s="107">
        <f t="shared" si="2"/>
        <v>-0.25170184987936783</v>
      </c>
      <c r="X25" s="104">
        <f t="shared" si="3"/>
        <v>-3.1536387314558989</v>
      </c>
    </row>
    <row r="26" spans="1:24" ht="20.100000000000001" customHeight="1" thickBot="1" x14ac:dyDescent="0.3">
      <c r="A26" s="24"/>
      <c r="B26" t="s">
        <v>92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3347249</v>
      </c>
      <c r="J26" s="11">
        <v>2358088</v>
      </c>
      <c r="K26" s="162">
        <v>2124990</v>
      </c>
      <c r="M26" s="77">
        <f>C26/C24</f>
        <v>0.74653485705861011</v>
      </c>
      <c r="N26" s="37">
        <f>D26/D24</f>
        <v>0.66493763113695881</v>
      </c>
      <c r="O26" s="18">
        <f>E26/E24</f>
        <v>0.61262844024475804</v>
      </c>
      <c r="P26" s="18">
        <f>F26/F24</f>
        <v>0.64092495527868421</v>
      </c>
      <c r="Q26" s="18">
        <f t="shared" ref="Q26:R26" si="21">G26/G24</f>
        <v>0.71106442110517543</v>
      </c>
      <c r="R26" s="412">
        <f t="shared" si="21"/>
        <v>0.74824346432568067</v>
      </c>
      <c r="S26" s="173">
        <f>I26/I24</f>
        <v>0.77974959017854173</v>
      </c>
      <c r="T26" s="96">
        <f>J26/J24</f>
        <v>0.76723564057230131</v>
      </c>
      <c r="U26" s="78">
        <f>K26/K24</f>
        <v>0.7987720278868603</v>
      </c>
      <c r="W26" s="105">
        <f t="shared" si="2"/>
        <v>-9.8850424581270926E-2</v>
      </c>
      <c r="X26" s="104">
        <f t="shared" si="3"/>
        <v>3.1536387314558989</v>
      </c>
    </row>
    <row r="27" spans="1:24" ht="20.100000000000001" customHeight="1" thickBot="1" x14ac:dyDescent="0.3">
      <c r="A27" s="5" t="s">
        <v>86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691904</v>
      </c>
      <c r="J27" s="14">
        <v>494379</v>
      </c>
      <c r="K27" s="161">
        <v>603312</v>
      </c>
      <c r="M27" s="135">
        <f>C27/C45</f>
        <v>3.0403744934530247E-3</v>
      </c>
      <c r="N27" s="261">
        <f>D27/D45</f>
        <v>2.9469253873484315E-3</v>
      </c>
      <c r="O27" s="21">
        <f>E27/E45</f>
        <v>2.8629450951913561E-3</v>
      </c>
      <c r="P27" s="21">
        <f>F27/F45</f>
        <v>3.4184282990873107E-3</v>
      </c>
      <c r="Q27" s="21">
        <f t="shared" ref="Q27:R27" si="22">G27/G45</f>
        <v>4.2321839362778014E-3</v>
      </c>
      <c r="R27" s="418">
        <f t="shared" si="22"/>
        <v>6.0870886496976057E-3</v>
      </c>
      <c r="S27" s="27">
        <f>I27/I45</f>
        <v>7.3010132426677742E-3</v>
      </c>
      <c r="T27" s="20">
        <f>J27/J45</f>
        <v>7.1713651934958295E-3</v>
      </c>
      <c r="U27" s="235">
        <f>K27/K45</f>
        <v>9.096732210588012E-3</v>
      </c>
      <c r="W27" s="102">
        <f t="shared" si="2"/>
        <v>0.22034309709757088</v>
      </c>
      <c r="X27" s="101">
        <f t="shared" si="3"/>
        <v>0.19253670170921827</v>
      </c>
    </row>
    <row r="28" spans="1:24" ht="20.100000000000001" customHeight="1" x14ac:dyDescent="0.25">
      <c r="A28" s="24"/>
      <c r="B28" t="s">
        <v>91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335818</v>
      </c>
      <c r="J28" s="11">
        <v>249056</v>
      </c>
      <c r="K28" s="162">
        <v>320828</v>
      </c>
      <c r="M28" s="77">
        <f>C28/C27</f>
        <v>0.39058508269595854</v>
      </c>
      <c r="N28" s="37">
        <f>D28/D27</f>
        <v>0.32050007615779896</v>
      </c>
      <c r="O28" s="18">
        <f>E28/E27</f>
        <v>0.45206557909260614</v>
      </c>
      <c r="P28" s="18">
        <f>F28/F27</f>
        <v>0.59661733070551715</v>
      </c>
      <c r="Q28" s="18">
        <f t="shared" ref="Q28:R28" si="23">G28/G27</f>
        <v>0.56361909522619347</v>
      </c>
      <c r="R28" s="412">
        <f t="shared" si="23"/>
        <v>0.52489408257701486</v>
      </c>
      <c r="S28" s="173">
        <f>I28/I27</f>
        <v>0.48535345943945979</v>
      </c>
      <c r="T28" s="96">
        <f>J28/J27</f>
        <v>0.50377544353623438</v>
      </c>
      <c r="U28" s="78">
        <f>K28/K27</f>
        <v>0.53177791921924311</v>
      </c>
      <c r="W28" s="107">
        <f t="shared" si="2"/>
        <v>0.28817615315431067</v>
      </c>
      <c r="X28" s="104">
        <f t="shared" si="3"/>
        <v>2.8002475683008732</v>
      </c>
    </row>
    <row r="29" spans="1:24" ht="20.100000000000001" customHeight="1" thickBot="1" x14ac:dyDescent="0.3">
      <c r="A29" s="24"/>
      <c r="B29" t="s">
        <v>92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356086</v>
      </c>
      <c r="J29" s="11">
        <v>245323</v>
      </c>
      <c r="K29" s="162">
        <v>282484</v>
      </c>
      <c r="M29" s="77">
        <f>C29/C27</f>
        <v>0.6094149173040414</v>
      </c>
      <c r="N29" s="37">
        <f>D29/D27</f>
        <v>0.67949992384220104</v>
      </c>
      <c r="O29" s="18">
        <f>E29/E27</f>
        <v>0.54793442090739386</v>
      </c>
      <c r="P29" s="18">
        <f>F29/F27</f>
        <v>0.40338266929448285</v>
      </c>
      <c r="Q29" s="18">
        <f t="shared" ref="Q29:R29" si="24">G29/G27</f>
        <v>0.43638090477380653</v>
      </c>
      <c r="R29" s="412">
        <f t="shared" si="24"/>
        <v>0.47510591742298519</v>
      </c>
      <c r="S29" s="173">
        <f>I29/I27</f>
        <v>0.51464654056054016</v>
      </c>
      <c r="T29" s="96">
        <f>J29/J27</f>
        <v>0.49622455646376568</v>
      </c>
      <c r="U29" s="78">
        <f>K29/K27</f>
        <v>0.46822208078075689</v>
      </c>
      <c r="W29" s="105">
        <f t="shared" si="2"/>
        <v>0.15147784757238417</v>
      </c>
      <c r="X29" s="104">
        <f t="shared" si="3"/>
        <v>-2.800247568300879</v>
      </c>
    </row>
    <row r="30" spans="1:24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4174004</v>
      </c>
      <c r="J30" s="14">
        <v>2917444</v>
      </c>
      <c r="K30" s="161">
        <v>2701439</v>
      </c>
      <c r="M30" s="135">
        <f>C30/C45</f>
        <v>3.5443062509542815E-2</v>
      </c>
      <c r="N30" s="261">
        <f>D30/D45</f>
        <v>4.5320592152906639E-2</v>
      </c>
      <c r="O30" s="21">
        <f>E30/E45</f>
        <v>5.1838894427778462E-2</v>
      </c>
      <c r="P30" s="21">
        <f>F30/F45</f>
        <v>4.8641047491927873E-2</v>
      </c>
      <c r="Q30" s="21">
        <f t="shared" ref="Q30:R30" si="25">G30/G45</f>
        <v>4.57932033495414E-2</v>
      </c>
      <c r="R30" s="418">
        <f t="shared" si="25"/>
        <v>4.4974618470712616E-2</v>
      </c>
      <c r="S30" s="27">
        <f>I30/I45</f>
        <v>4.4044344994317502E-2</v>
      </c>
      <c r="T30" s="20">
        <f>J30/J45</f>
        <v>4.2319872720267743E-2</v>
      </c>
      <c r="U30" s="235">
        <f>K30/K45</f>
        <v>4.0732269814355869E-2</v>
      </c>
      <c r="W30" s="102">
        <f t="shared" si="2"/>
        <v>-7.4039124658433889E-2</v>
      </c>
      <c r="X30" s="101">
        <f t="shared" si="3"/>
        <v>-0.15876029059118738</v>
      </c>
    </row>
    <row r="31" spans="1:24" ht="20.100000000000001" customHeight="1" x14ac:dyDescent="0.25">
      <c r="A31" s="24"/>
      <c r="B31" t="s">
        <v>91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4067569</v>
      </c>
      <c r="J31" s="11">
        <v>2840591</v>
      </c>
      <c r="K31" s="162">
        <v>2633823</v>
      </c>
      <c r="M31" s="77">
        <f>C31/C30</f>
        <v>0.98025324633547428</v>
      </c>
      <c r="N31" s="37">
        <f>D31/D30</f>
        <v>0.98250246496466165</v>
      </c>
      <c r="O31" s="18">
        <f>E31/E30</f>
        <v>0.98482346486509742</v>
      </c>
      <c r="P31" s="18">
        <f>F31/F30</f>
        <v>0.97586493233965532</v>
      </c>
      <c r="Q31" s="18">
        <f t="shared" ref="Q31:R31" si="26">G31/G30</f>
        <v>0.97372639676760508</v>
      </c>
      <c r="R31" s="412">
        <f t="shared" si="26"/>
        <v>0.97590099126924146</v>
      </c>
      <c r="S31" s="173">
        <f>I31/I30</f>
        <v>0.97450050359319251</v>
      </c>
      <c r="T31" s="96">
        <f>J31/J30</f>
        <v>0.97365742067371297</v>
      </c>
      <c r="U31" s="78">
        <f>K31/K30</f>
        <v>0.97497037689912669</v>
      </c>
      <c r="W31" s="107">
        <f t="shared" si="2"/>
        <v>-7.2790486205159419E-2</v>
      </c>
      <c r="X31" s="104">
        <f t="shared" si="3"/>
        <v>0.13129562254137195</v>
      </c>
    </row>
    <row r="32" spans="1:24" ht="20.100000000000001" customHeight="1" thickBot="1" x14ac:dyDescent="0.3">
      <c r="A32" s="24"/>
      <c r="B32" t="s">
        <v>92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106435</v>
      </c>
      <c r="J32" s="11">
        <v>76853</v>
      </c>
      <c r="K32" s="162">
        <v>67616</v>
      </c>
      <c r="M32" s="77">
        <f>C32/C30</f>
        <v>1.9746753664525676E-2</v>
      </c>
      <c r="N32" s="37">
        <f>D32/D30</f>
        <v>1.7497535035338328E-2</v>
      </c>
      <c r="O32" s="18">
        <f>E32/E30</f>
        <v>1.5176535134902535E-2</v>
      </c>
      <c r="P32" s="18">
        <f>F32/F30</f>
        <v>2.413506766034464E-2</v>
      </c>
      <c r="Q32" s="18">
        <f t="shared" ref="Q32:R32" si="27">G32/G30</f>
        <v>2.6273603232394908E-2</v>
      </c>
      <c r="R32" s="412">
        <f t="shared" si="27"/>
        <v>2.4099008730758584E-2</v>
      </c>
      <c r="S32" s="173">
        <f>I32/I30</f>
        <v>2.549949640680747E-2</v>
      </c>
      <c r="T32" s="96">
        <f>J32/J30</f>
        <v>2.6342579326286981E-2</v>
      </c>
      <c r="U32" s="78">
        <f>K32/K30</f>
        <v>2.5029623100873276E-2</v>
      </c>
      <c r="W32" s="105">
        <f t="shared" si="2"/>
        <v>-0.12019049353961458</v>
      </c>
      <c r="X32" s="104">
        <f t="shared" si="3"/>
        <v>-0.13129562254137056</v>
      </c>
    </row>
    <row r="33" spans="1:24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6181625</v>
      </c>
      <c r="J33" s="14">
        <v>4617391</v>
      </c>
      <c r="K33" s="161">
        <v>3872492</v>
      </c>
      <c r="M33" s="135">
        <f>C33/C45</f>
        <v>4.0384446006660184E-2</v>
      </c>
      <c r="N33" s="261">
        <f>D33/D45</f>
        <v>4.2134954493118014E-2</v>
      </c>
      <c r="O33" s="21">
        <f>E33/E45</f>
        <v>4.1915400657908081E-2</v>
      </c>
      <c r="P33" s="21">
        <f>F33/F45</f>
        <v>7.1306535814868358E-2</v>
      </c>
      <c r="Q33" s="21">
        <f t="shared" ref="Q33:R33" si="28">G33/G45</f>
        <v>7.2858141266914894E-2</v>
      </c>
      <c r="R33" s="418">
        <f t="shared" si="28"/>
        <v>6.9158895724395777E-2</v>
      </c>
      <c r="S33" s="27">
        <f>I33/I45</f>
        <v>6.5228884333962775E-2</v>
      </c>
      <c r="T33" s="20">
        <f>J33/J45</f>
        <v>6.6978971805357626E-2</v>
      </c>
      <c r="U33" s="235">
        <f>K33/K45</f>
        <v>5.8389395058683388E-2</v>
      </c>
      <c r="W33" s="102">
        <f t="shared" si="2"/>
        <v>-0.16132465281800912</v>
      </c>
      <c r="X33" s="101">
        <f t="shared" si="3"/>
        <v>-0.85895767466742379</v>
      </c>
    </row>
    <row r="34" spans="1:24" ht="20.100000000000001" customHeight="1" x14ac:dyDescent="0.25">
      <c r="A34" s="24"/>
      <c r="B34" t="s">
        <v>91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5859747</v>
      </c>
      <c r="J34" s="11">
        <v>4403078</v>
      </c>
      <c r="K34" s="162">
        <v>3636678</v>
      </c>
      <c r="M34" s="77">
        <f>C34/C33</f>
        <v>0.89251312364903612</v>
      </c>
      <c r="N34" s="37">
        <f>D34/D33</f>
        <v>0.90483387243003943</v>
      </c>
      <c r="O34" s="18">
        <f>E34/E33</f>
        <v>0.90720396169247819</v>
      </c>
      <c r="P34" s="18">
        <f>F34/F33</f>
        <v>0.93921258043400402</v>
      </c>
      <c r="Q34" s="18">
        <f t="shared" ref="Q34:R34" si="29">G34/G33</f>
        <v>0.94087524000682365</v>
      </c>
      <c r="R34" s="412">
        <f t="shared" si="29"/>
        <v>0.94331675547473148</v>
      </c>
      <c r="S34" s="173">
        <f>I34/I33</f>
        <v>0.94792987280852525</v>
      </c>
      <c r="T34" s="96">
        <f>J34/J33</f>
        <v>0.95358569373917001</v>
      </c>
      <c r="U34" s="78">
        <f>K34/K33</f>
        <v>0.93910536161210922</v>
      </c>
      <c r="W34" s="107">
        <f t="shared" si="2"/>
        <v>-0.17406005526134219</v>
      </c>
      <c r="X34" s="104">
        <f t="shared" si="3"/>
        <v>-1.4480332127060791</v>
      </c>
    </row>
    <row r="35" spans="1:24" ht="20.100000000000001" customHeight="1" thickBot="1" x14ac:dyDescent="0.3">
      <c r="A35" s="24"/>
      <c r="B35" t="s">
        <v>92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321878</v>
      </c>
      <c r="J35" s="11">
        <v>214313</v>
      </c>
      <c r="K35" s="162">
        <v>235814</v>
      </c>
      <c r="M35" s="77">
        <f>C35/C33</f>
        <v>0.10748687635096388</v>
      </c>
      <c r="N35" s="37">
        <f>D35/D33</f>
        <v>9.5166127569960624E-2</v>
      </c>
      <c r="O35" s="18">
        <f>E35/E33</f>
        <v>9.2796038307521783E-2</v>
      </c>
      <c r="P35" s="18">
        <f>F35/F33</f>
        <v>6.0787419565996023E-2</v>
      </c>
      <c r="Q35" s="18">
        <f t="shared" ref="Q35:R35" si="30">G35/G33</f>
        <v>5.9124759993176366E-2</v>
      </c>
      <c r="R35" s="412">
        <f t="shared" si="30"/>
        <v>5.668324452526851E-2</v>
      </c>
      <c r="S35" s="173">
        <f>I35/I33</f>
        <v>5.2070127191474733E-2</v>
      </c>
      <c r="T35" s="96">
        <f>J35/J33</f>
        <v>4.6414306260829978E-2</v>
      </c>
      <c r="U35" s="78">
        <f>K35/K33</f>
        <v>6.0894638387890797E-2</v>
      </c>
      <c r="W35" s="105">
        <f t="shared" si="2"/>
        <v>0.1003252252546509</v>
      </c>
      <c r="X35" s="104">
        <f t="shared" si="3"/>
        <v>1.4480332127060818</v>
      </c>
    </row>
    <row r="36" spans="1:24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18972825</v>
      </c>
      <c r="J36" s="14">
        <v>13858200</v>
      </c>
      <c r="K36" s="161">
        <v>13945821</v>
      </c>
      <c r="M36" s="135">
        <f>C36/C45</f>
        <v>0.14716206852354555</v>
      </c>
      <c r="N36" s="261">
        <f>D36/D45</f>
        <v>0.15588571691004238</v>
      </c>
      <c r="O36" s="21">
        <f>E36/E45</f>
        <v>0.18481278381548627</v>
      </c>
      <c r="P36" s="21">
        <f>F36/F45</f>
        <v>0.19387105674452929</v>
      </c>
      <c r="Q36" s="21">
        <f t="shared" ref="Q36:R36" si="31">G36/G45</f>
        <v>0.20165715440751281</v>
      </c>
      <c r="R36" s="418">
        <f t="shared" si="31"/>
        <v>0.20482838829634628</v>
      </c>
      <c r="S36" s="27">
        <f>I36/I45</f>
        <v>0.20020240752448057</v>
      </c>
      <c r="T36" s="20">
        <f>J36/J45</f>
        <v>0.20102434190065496</v>
      </c>
      <c r="U36" s="235">
        <f>K36/K45</f>
        <v>0.21027494744642028</v>
      </c>
      <c r="W36" s="102">
        <f t="shared" si="2"/>
        <v>6.322682599471793E-3</v>
      </c>
      <c r="X36" s="101">
        <f t="shared" si="3"/>
        <v>0.92506055457653169</v>
      </c>
    </row>
    <row r="37" spans="1:24" ht="20.100000000000001" customHeight="1" x14ac:dyDescent="0.25">
      <c r="A37" s="24"/>
      <c r="B37" t="s">
        <v>91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16430590</v>
      </c>
      <c r="J37" s="11">
        <v>11978312</v>
      </c>
      <c r="K37" s="162">
        <v>12060874</v>
      </c>
      <c r="M37" s="77">
        <f>C37/C36</f>
        <v>0.87302699094146929</v>
      </c>
      <c r="N37" s="37">
        <f>D37/D36</f>
        <v>0.86729838427355965</v>
      </c>
      <c r="O37" s="18">
        <f>E37/E36</f>
        <v>0.8759037706343098</v>
      </c>
      <c r="P37" s="18">
        <f>F37/F36</f>
        <v>0.86908236686303175</v>
      </c>
      <c r="Q37" s="18">
        <f t="shared" ref="Q37:R37" si="32">G37/G36</f>
        <v>0.86993000845198576</v>
      </c>
      <c r="R37" s="412">
        <f t="shared" si="32"/>
        <v>0.86917289623954341</v>
      </c>
      <c r="S37" s="173">
        <f>I37/I36</f>
        <v>0.86600651194537448</v>
      </c>
      <c r="T37" s="96">
        <f>J37/J36</f>
        <v>0.86434832806569395</v>
      </c>
      <c r="U37" s="78">
        <f>K37/K36</f>
        <v>0.86483786074695779</v>
      </c>
      <c r="W37" s="107">
        <f t="shared" si="2"/>
        <v>6.892623935659716E-3</v>
      </c>
      <c r="X37" s="104">
        <f t="shared" si="3"/>
        <v>4.8953268126383787E-2</v>
      </c>
    </row>
    <row r="38" spans="1:24" ht="20.100000000000001" customHeight="1" thickBot="1" x14ac:dyDescent="0.3">
      <c r="A38" s="24"/>
      <c r="B38" t="s">
        <v>92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2542235</v>
      </c>
      <c r="J38" s="11">
        <v>1879888</v>
      </c>
      <c r="K38" s="162">
        <v>1884947</v>
      </c>
      <c r="M38" s="77">
        <f>C38/C36</f>
        <v>0.12697300905853068</v>
      </c>
      <c r="N38" s="37">
        <f>D38/D36</f>
        <v>0.1327016157264404</v>
      </c>
      <c r="O38" s="18">
        <f>E38/E36</f>
        <v>0.12409622936569024</v>
      </c>
      <c r="P38" s="18">
        <f>F38/F36</f>
        <v>0.13091763313696825</v>
      </c>
      <c r="Q38" s="18">
        <f t="shared" ref="Q38:R38" si="33">G38/G36</f>
        <v>0.13006999154801427</v>
      </c>
      <c r="R38" s="412">
        <f t="shared" si="33"/>
        <v>0.13082710376045659</v>
      </c>
      <c r="S38" s="173">
        <f>I38/I36</f>
        <v>0.13399348805462549</v>
      </c>
      <c r="T38" s="96">
        <f>J38/J36</f>
        <v>0.13565167193430605</v>
      </c>
      <c r="U38" s="78">
        <f>K38/K36</f>
        <v>0.13516213925304219</v>
      </c>
      <c r="W38" s="105">
        <f t="shared" si="2"/>
        <v>2.6911177687181363E-3</v>
      </c>
      <c r="X38" s="104">
        <f t="shared" si="3"/>
        <v>-4.8953268126386562E-2</v>
      </c>
    </row>
    <row r="39" spans="1:24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34535658</v>
      </c>
      <c r="I39" s="14">
        <v>32720898</v>
      </c>
      <c r="J39" s="14">
        <v>23287404</v>
      </c>
      <c r="K39" s="161">
        <v>22633366</v>
      </c>
      <c r="M39" s="135">
        <f>C39/C45</f>
        <v>0.45083882687373805</v>
      </c>
      <c r="N39" s="261">
        <f>D39/D45</f>
        <v>0.41152754308952011</v>
      </c>
      <c r="O39" s="21">
        <f>E39/E45</f>
        <v>0.37432112521898186</v>
      </c>
      <c r="P39" s="21">
        <f>F39/F45</f>
        <v>0.35884756327888662</v>
      </c>
      <c r="Q39" s="21">
        <f t="shared" ref="Q39:R39" si="34">G39/G45</f>
        <v>0.34479390972547513</v>
      </c>
      <c r="R39" s="418">
        <f t="shared" si="34"/>
        <v>0.34507758822069945</v>
      </c>
      <c r="S39" s="27">
        <f>I39/I45</f>
        <v>0.34527291301969848</v>
      </c>
      <c r="T39" s="20">
        <f>J39/J45</f>
        <v>0.33780253306162994</v>
      </c>
      <c r="U39" s="235">
        <f>K39/K45</f>
        <v>0.34126566275198827</v>
      </c>
      <c r="W39" s="102">
        <f t="shared" si="2"/>
        <v>-2.8085483465653791E-2</v>
      </c>
      <c r="X39" s="130">
        <f t="shared" si="3"/>
        <v>0.34631296903583353</v>
      </c>
    </row>
    <row r="40" spans="1:24" ht="20.100000000000001" customHeight="1" x14ac:dyDescent="0.25">
      <c r="A40" s="24"/>
      <c r="B40" t="s">
        <v>91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26397214</v>
      </c>
      <c r="I40" s="11">
        <v>24709090</v>
      </c>
      <c r="J40" s="11">
        <v>17775340</v>
      </c>
      <c r="K40" s="162">
        <v>16988385</v>
      </c>
      <c r="M40" s="77">
        <f>C40/C39</f>
        <v>0.711154771227133</v>
      </c>
      <c r="N40" s="37">
        <f>D40/D39</f>
        <v>0.7227332436548245</v>
      </c>
      <c r="O40" s="18">
        <f>E40/E39</f>
        <v>0.74721283281776751</v>
      </c>
      <c r="P40" s="18">
        <f>F40/F39</f>
        <v>0.75658353447609417</v>
      </c>
      <c r="Q40" s="18">
        <f t="shared" ref="Q40:R40" si="35">G40/G39</f>
        <v>0.76397083968752311</v>
      </c>
      <c r="R40" s="412">
        <f t="shared" si="35"/>
        <v>0.76434663558458915</v>
      </c>
      <c r="S40" s="173">
        <f>I40/I39</f>
        <v>0.75514706228417083</v>
      </c>
      <c r="T40" s="96">
        <f>J40/J39</f>
        <v>0.76330277088850262</v>
      </c>
      <c r="U40" s="78">
        <f>K40/K39</f>
        <v>0.75059030106259939</v>
      </c>
      <c r="W40" s="107">
        <f t="shared" si="2"/>
        <v>-4.4272289587709714E-2</v>
      </c>
      <c r="X40" s="104">
        <f t="shared" si="3"/>
        <v>-1.2712469825903239</v>
      </c>
    </row>
    <row r="41" spans="1:24" ht="20.100000000000001" customHeight="1" thickBot="1" x14ac:dyDescent="0.3">
      <c r="A41" s="24"/>
      <c r="B41" t="s">
        <v>92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8011808</v>
      </c>
      <c r="J41" s="11">
        <v>5512064</v>
      </c>
      <c r="K41" s="162">
        <v>5644981</v>
      </c>
      <c r="M41" s="77">
        <f>C41/C39</f>
        <v>0.28884522877286706</v>
      </c>
      <c r="N41" s="37">
        <f>D41/D39</f>
        <v>0.2772667563451755</v>
      </c>
      <c r="O41" s="18">
        <f>E41/E39</f>
        <v>0.25278716718223254</v>
      </c>
      <c r="P41" s="18">
        <f>F41/F39</f>
        <v>0.24341646552390583</v>
      </c>
      <c r="Q41" s="18">
        <f t="shared" ref="Q41:R41" si="36">G41/G39</f>
        <v>0.23602916031247689</v>
      </c>
      <c r="R41" s="412">
        <f t="shared" si="36"/>
        <v>0.23565336441541088</v>
      </c>
      <c r="S41" s="173">
        <f>I41/I39</f>
        <v>0.24485293771582919</v>
      </c>
      <c r="T41" s="96">
        <f>J41/J39</f>
        <v>0.23669722911149735</v>
      </c>
      <c r="U41" s="78">
        <f>K41/K39</f>
        <v>0.24940969893740064</v>
      </c>
      <c r="W41" s="105">
        <f t="shared" si="2"/>
        <v>2.4113834672456633E-2</v>
      </c>
      <c r="X41" s="104">
        <f t="shared" si="3"/>
        <v>1.2712469825903294</v>
      </c>
    </row>
    <row r="42" spans="1:24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136220</v>
      </c>
      <c r="J42" s="14">
        <v>108065</v>
      </c>
      <c r="K42" s="161">
        <v>119182</v>
      </c>
      <c r="M42" s="135">
        <f>C42/C45</f>
        <v>1.095184702768292E-3</v>
      </c>
      <c r="N42" s="261">
        <f>D42/D45</f>
        <v>1.2057042795184279E-3</v>
      </c>
      <c r="O42" s="21">
        <f>E42/E45</f>
        <v>1.1407515220418539E-3</v>
      </c>
      <c r="P42" s="21">
        <f>F42/F45</f>
        <v>1.1364157144529345E-3</v>
      </c>
      <c r="Q42" s="21">
        <f t="shared" ref="Q42:R42" si="37">G42/G45</f>
        <v>1.0131325799368947E-3</v>
      </c>
      <c r="R42" s="418">
        <f t="shared" si="37"/>
        <v>1.1440750267815974E-3</v>
      </c>
      <c r="S42" s="27">
        <f>I42/I45</f>
        <v>1.4374017550356757E-3</v>
      </c>
      <c r="T42" s="20">
        <f>J42/J45</f>
        <v>1.5675697787226536E-3</v>
      </c>
      <c r="U42" s="235">
        <f>K42/K45</f>
        <v>1.7970249859480673E-3</v>
      </c>
      <c r="W42" s="64">
        <f t="shared" si="2"/>
        <v>0.10287327071669829</v>
      </c>
      <c r="X42" s="130">
        <f t="shared" si="3"/>
        <v>2.2945520722541364E-2</v>
      </c>
    </row>
    <row r="43" spans="1:24" ht="20.100000000000001" customHeight="1" x14ac:dyDescent="0.25">
      <c r="A43" s="24"/>
      <c r="B43" t="s">
        <v>91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130406</v>
      </c>
      <c r="J43" s="11">
        <v>103505</v>
      </c>
      <c r="K43" s="162">
        <v>114233</v>
      </c>
      <c r="M43" s="77">
        <f>C43/C42</f>
        <v>0.78791723599453445</v>
      </c>
      <c r="N43" s="37">
        <f>D43/D42</f>
        <v>0.83988909897818231</v>
      </c>
      <c r="O43" s="18">
        <f>E43/E42</f>
        <v>0.81731797488465885</v>
      </c>
      <c r="P43" s="18">
        <f>F43/F42</f>
        <v>0.88912137944396008</v>
      </c>
      <c r="Q43" s="18">
        <f t="shared" ref="Q43:R43" si="38">G43/G42</f>
        <v>0.91426095490660797</v>
      </c>
      <c r="R43" s="412">
        <f t="shared" si="38"/>
        <v>0.93105676855895192</v>
      </c>
      <c r="S43" s="173">
        <f>I43/I42</f>
        <v>0.95731904272500368</v>
      </c>
      <c r="T43" s="96">
        <f>J43/J42</f>
        <v>0.95780317401563875</v>
      </c>
      <c r="U43" s="78">
        <f>K43/K42</f>
        <v>0.95847527311171155</v>
      </c>
      <c r="W43" s="107">
        <f t="shared" si="2"/>
        <v>0.10364716680353606</v>
      </c>
      <c r="X43" s="104">
        <f t="shared" si="3"/>
        <v>6.7209909607279794E-2</v>
      </c>
    </row>
    <row r="44" spans="1:24" ht="20.100000000000001" customHeight="1" thickBot="1" x14ac:dyDescent="0.3">
      <c r="A44" s="24"/>
      <c r="B44" t="s">
        <v>92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5814</v>
      </c>
      <c r="J44" s="11">
        <v>4560</v>
      </c>
      <c r="K44" s="162">
        <v>4949</v>
      </c>
      <c r="M44" s="77">
        <f>C44/C42</f>
        <v>0.21208276400546555</v>
      </c>
      <c r="N44" s="416">
        <f>D44/D42</f>
        <v>0.16011090102181771</v>
      </c>
      <c r="O44" s="420">
        <f>E44/E42</f>
        <v>0.18268202511534112</v>
      </c>
      <c r="P44" s="420">
        <f>F44/F42</f>
        <v>0.11087862055603991</v>
      </c>
      <c r="Q44" s="420">
        <f t="shared" ref="Q44:R44" si="39">G44/G42</f>
        <v>8.5739045093392086E-2</v>
      </c>
      <c r="R44" s="419">
        <f t="shared" si="39"/>
        <v>6.8943231441048039E-2</v>
      </c>
      <c r="S44" s="173">
        <f>I44/I42</f>
        <v>4.268095727499633E-2</v>
      </c>
      <c r="T44" s="236">
        <f>J44/J42</f>
        <v>4.2196825984361266E-2</v>
      </c>
      <c r="U44" s="78">
        <f>K44/K42</f>
        <v>4.1524726888288503E-2</v>
      </c>
      <c r="W44" s="105">
        <f t="shared" si="2"/>
        <v>8.5307017543859651E-2</v>
      </c>
      <c r="X44" s="104">
        <f t="shared" si="3"/>
        <v>-6.7209909607276325E-2</v>
      </c>
    </row>
    <row r="45" spans="1:24" ht="20.100000000000001" customHeight="1" thickBot="1" x14ac:dyDescent="0.3">
      <c r="A45" s="74" t="s">
        <v>21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K46" si="41">H7+H10+H13+H16+H18+H21+H24+H27+H30+H33+H36+H39+H42</f>
        <v>100080849</v>
      </c>
      <c r="I45" s="84">
        <f t="shared" si="41"/>
        <v>94768216</v>
      </c>
      <c r="J45" s="191">
        <f t="shared" si="41"/>
        <v>68937920</v>
      </c>
      <c r="K45" s="189">
        <f t="shared" si="41"/>
        <v>66321838</v>
      </c>
      <c r="M45" s="89">
        <f>M7+M10+M13+M16+M18+M21+M24+M27+M30+M33+M36+M39+M42</f>
        <v>1</v>
      </c>
      <c r="N45" s="417">
        <f t="shared" ref="N45:T45" si="42">N7+N10+N13+N16+N18+N21+N24+N27+N30+N33+N36+N39+N42</f>
        <v>0.99999999999999989</v>
      </c>
      <c r="O45" s="417">
        <f t="shared" si="42"/>
        <v>1</v>
      </c>
      <c r="P45" s="417">
        <f t="shared" si="42"/>
        <v>1</v>
      </c>
      <c r="Q45" s="417">
        <f t="shared" ref="Q45:R45" si="43">Q7+Q10+Q13+Q16+Q18+Q21+Q24+Q27+Q30+Q33+Q36+Q39+Q42</f>
        <v>0.99999999999999989</v>
      </c>
      <c r="R45" s="417">
        <f t="shared" si="43"/>
        <v>1</v>
      </c>
      <c r="S45" s="175">
        <f t="shared" si="42"/>
        <v>1</v>
      </c>
      <c r="T45" s="182">
        <f t="shared" si="42"/>
        <v>1.0000000000000002</v>
      </c>
      <c r="U45" s="414">
        <f>U7+U10+U13+U16+U18+U21+U24+U27+U30+U33+U36+U39+U42</f>
        <v>1</v>
      </c>
      <c r="W45" s="93">
        <f t="shared" si="2"/>
        <v>-3.7948374421508509E-2</v>
      </c>
      <c r="X45" s="133">
        <f t="shared" si="3"/>
        <v>-2.2204460492503131E-14</v>
      </c>
    </row>
    <row r="46" spans="1:24" ht="20.100000000000001" customHeight="1" x14ac:dyDescent="0.25">
      <c r="A46" s="24"/>
      <c r="B46" t="s">
        <v>91</v>
      </c>
      <c r="C46" s="316">
        <f t="shared" si="40"/>
        <v>47415131</v>
      </c>
      <c r="D46" s="317">
        <f t="shared" si="40"/>
        <v>47322300</v>
      </c>
      <c r="E46" s="317">
        <f t="shared" si="40"/>
        <v>49871335</v>
      </c>
      <c r="F46" s="317">
        <f t="shared" si="40"/>
        <v>54010017</v>
      </c>
      <c r="G46" s="317">
        <v>54960471</v>
      </c>
      <c r="H46" s="317">
        <f t="shared" si="41"/>
        <v>57917151</v>
      </c>
      <c r="I46" s="249">
        <f t="shared" si="41"/>
        <v>53857852</v>
      </c>
      <c r="J46" s="317">
        <f t="shared" si="41"/>
        <v>39123981</v>
      </c>
      <c r="K46" s="190">
        <f t="shared" si="41"/>
        <v>37349278</v>
      </c>
      <c r="M46" s="77">
        <f>C46/C45</f>
        <v>0.56312844200397594</v>
      </c>
      <c r="N46" s="79">
        <f>D46/D45</f>
        <v>0.5589793542528867</v>
      </c>
      <c r="O46" s="79">
        <f>E46/E45</f>
        <v>0.57941276653232288</v>
      </c>
      <c r="P46" s="79">
        <f>F46/F45</f>
        <v>0.5945735934967562</v>
      </c>
      <c r="Q46" s="79">
        <f t="shared" ref="Q46:R46" si="44">G46/G45</f>
        <v>0.58136171581220186</v>
      </c>
      <c r="R46" s="79">
        <f t="shared" si="44"/>
        <v>0.57870363389902901</v>
      </c>
      <c r="S46" s="79">
        <f>I46/I45</f>
        <v>0.56831134185326437</v>
      </c>
      <c r="T46" s="79">
        <f>J46/J45</f>
        <v>0.56752482523406567</v>
      </c>
      <c r="U46" s="78">
        <f>K46/K45</f>
        <v>0.56315203447769346</v>
      </c>
      <c r="W46" s="107">
        <f t="shared" si="2"/>
        <v>-4.536100250125364E-2</v>
      </c>
      <c r="X46" s="104">
        <f t="shared" si="3"/>
        <v>-0.43727907563722024</v>
      </c>
    </row>
    <row r="47" spans="1:24" ht="20.100000000000001" customHeight="1" thickBot="1" x14ac:dyDescent="0.3">
      <c r="A47" s="31"/>
      <c r="B47" s="25" t="s">
        <v>92</v>
      </c>
      <c r="C47" s="32">
        <f t="shared" ref="C47:F47" si="45">C9+C12+C15+C20+C23+C26+C29+C32+C35+C38+C41+C44</f>
        <v>36784365</v>
      </c>
      <c r="D47" s="33">
        <f t="shared" si="45"/>
        <v>37336104</v>
      </c>
      <c r="E47" s="33">
        <f t="shared" si="45"/>
        <v>36200871</v>
      </c>
      <c r="F47" s="33">
        <f t="shared" si="45"/>
        <v>36828220</v>
      </c>
      <c r="G47" s="33">
        <v>39577008</v>
      </c>
      <c r="H47" s="33">
        <f t="shared" ref="H47:K47" si="46">H9+H12+H15+H20+H23+H26+H29+H32+H35+H38+H41+H44</f>
        <v>42163698</v>
      </c>
      <c r="I47" s="43">
        <f t="shared" si="46"/>
        <v>40910364</v>
      </c>
      <c r="J47" s="33">
        <f t="shared" si="46"/>
        <v>29813939</v>
      </c>
      <c r="K47" s="163">
        <f t="shared" si="46"/>
        <v>28972560</v>
      </c>
      <c r="M47" s="148">
        <f>C47/C45</f>
        <v>0.43687155799602412</v>
      </c>
      <c r="N47" s="80">
        <f>D47/D45</f>
        <v>0.4410206457471133</v>
      </c>
      <c r="O47" s="80">
        <f>E47/E45</f>
        <v>0.42058723346767712</v>
      </c>
      <c r="P47" s="80">
        <f>F47/F45</f>
        <v>0.4054264065032438</v>
      </c>
      <c r="Q47" s="80">
        <f t="shared" ref="Q47:R47" si="47">G47/G45</f>
        <v>0.41863828418779814</v>
      </c>
      <c r="R47" s="80">
        <f t="shared" si="47"/>
        <v>0.42129636610097104</v>
      </c>
      <c r="S47" s="80">
        <f>I47/I45</f>
        <v>0.43168865814673563</v>
      </c>
      <c r="T47" s="80">
        <f>J47/J45</f>
        <v>0.43247517476593433</v>
      </c>
      <c r="U47" s="237">
        <f>K47/K45</f>
        <v>0.43684796552230654</v>
      </c>
      <c r="W47" s="105">
        <f t="shared" si="2"/>
        <v>-2.8220994213478467E-2</v>
      </c>
      <c r="X47" s="106">
        <f t="shared" si="3"/>
        <v>0.43727907563722024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70" t="s">
        <v>83</v>
      </c>
      <c r="B52" s="485"/>
      <c r="C52" s="472">
        <v>2016</v>
      </c>
      <c r="D52" s="461">
        <v>2017</v>
      </c>
      <c r="E52" s="476">
        <v>2018</v>
      </c>
      <c r="F52" s="461">
        <v>2019</v>
      </c>
      <c r="G52" s="461">
        <v>2020</v>
      </c>
      <c r="H52" s="461">
        <v>2021</v>
      </c>
      <c r="I52" s="463">
        <v>2022</v>
      </c>
      <c r="J52" s="467" t="str">
        <f>J5</f>
        <v>janeiro - setembro</v>
      </c>
      <c r="K52" s="468"/>
      <c r="M52" s="494">
        <v>2016</v>
      </c>
      <c r="N52" s="461">
        <v>2017</v>
      </c>
      <c r="O52" s="461">
        <v>2018</v>
      </c>
      <c r="P52" s="463">
        <v>2019</v>
      </c>
      <c r="Q52" s="490">
        <v>2020</v>
      </c>
      <c r="R52" s="463">
        <v>2021</v>
      </c>
      <c r="S52" s="463">
        <v>2022</v>
      </c>
      <c r="T52" s="467" t="str">
        <f>J52</f>
        <v>janeiro - setembro</v>
      </c>
      <c r="U52" s="468"/>
      <c r="W52" s="492" t="s">
        <v>88</v>
      </c>
      <c r="X52" s="493"/>
    </row>
    <row r="53" spans="1:24" ht="21.75" customHeight="1" thickBot="1" x14ac:dyDescent="0.3">
      <c r="A53" s="486"/>
      <c r="B53" s="487"/>
      <c r="C53" s="488">
        <v>2016</v>
      </c>
      <c r="D53" s="469">
        <v>2017</v>
      </c>
      <c r="E53" s="484"/>
      <c r="F53" s="469"/>
      <c r="G53" s="469"/>
      <c r="H53" s="469">
        <v>2018</v>
      </c>
      <c r="I53" s="489"/>
      <c r="J53" s="167">
        <v>2022</v>
      </c>
      <c r="K53" s="169">
        <v>2023</v>
      </c>
      <c r="M53" s="495"/>
      <c r="N53" s="469"/>
      <c r="O53" s="469"/>
      <c r="P53" s="489"/>
      <c r="Q53" s="491"/>
      <c r="R53" s="489"/>
      <c r="S53" s="489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15">
        <v>56590766</v>
      </c>
      <c r="J54" s="14">
        <v>44061344</v>
      </c>
      <c r="K54" s="161">
        <v>43129433</v>
      </c>
      <c r="M54" s="135">
        <f>C54/C92</f>
        <v>0.15995255176002657</v>
      </c>
      <c r="N54" s="261">
        <f>D54/D92</f>
        <v>0.1566763403581925</v>
      </c>
      <c r="O54" s="21">
        <f>E54/E92</f>
        <v>0.15598980563684609</v>
      </c>
      <c r="P54" s="21">
        <f>F54/F92</f>
        <v>0.15258973097881612</v>
      </c>
      <c r="Q54" s="21">
        <f t="shared" ref="Q54:R54" si="48">G54/G92</f>
        <v>0.15299297949399679</v>
      </c>
      <c r="R54" s="418">
        <f t="shared" si="48"/>
        <v>0.14362421512708967</v>
      </c>
      <c r="S54" s="27">
        <f>I54/I92</f>
        <v>0.14418492194880769</v>
      </c>
      <c r="T54" s="20">
        <f>J54/J92</f>
        <v>0.15901308131050818</v>
      </c>
      <c r="U54" s="235">
        <f>K54/K92</f>
        <v>0.15445270568581976</v>
      </c>
      <c r="W54" s="102">
        <f>(K54-J54)/J54</f>
        <v>-2.115030807957197E-2</v>
      </c>
      <c r="X54" s="101">
        <f>(U54-T54)*100</f>
        <v>-0.45603756246884175</v>
      </c>
    </row>
    <row r="55" spans="1:24" ht="20.100000000000001" customHeight="1" x14ac:dyDescent="0.25">
      <c r="A55" s="24"/>
      <c r="B55" t="s">
        <v>91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12">
        <v>2479822</v>
      </c>
      <c r="J55" s="11">
        <v>1950753</v>
      </c>
      <c r="K55" s="162">
        <v>2114163</v>
      </c>
      <c r="M55" s="77">
        <f>C55/C54</f>
        <v>2.9861619607711613E-2</v>
      </c>
      <c r="N55" s="37">
        <f>D55/D54</f>
        <v>2.6330793518900449E-2</v>
      </c>
      <c r="O55" s="18">
        <f>E55/E54</f>
        <v>2.9636350512224165E-2</v>
      </c>
      <c r="P55" s="18">
        <f>F55/F54</f>
        <v>2.9272917753773033E-2</v>
      </c>
      <c r="Q55" s="18">
        <f t="shared" ref="Q55:R55" si="49">G55/G54</f>
        <v>2.7379998877092259E-2</v>
      </c>
      <c r="R55" s="412">
        <f t="shared" si="49"/>
        <v>3.3752720490641444E-2</v>
      </c>
      <c r="S55" s="173">
        <f>I55/I54</f>
        <v>4.3820258591304458E-2</v>
      </c>
      <c r="T55" s="96">
        <f>J55/J54</f>
        <v>4.4273570048158316E-2</v>
      </c>
      <c r="U55" s="78">
        <f>K55/K54</f>
        <v>4.9019030693030444E-2</v>
      </c>
      <c r="W55" s="107">
        <f t="shared" ref="W55:W94" si="50">(K55-J55)/J55</f>
        <v>8.3767652798688502E-2</v>
      </c>
      <c r="X55" s="104">
        <f t="shared" ref="X55:X94" si="51">(U55-T55)*100</f>
        <v>0.47454606448721282</v>
      </c>
    </row>
    <row r="56" spans="1:24" ht="20.100000000000001" customHeight="1" thickBot="1" x14ac:dyDescent="0.3">
      <c r="A56" s="24"/>
      <c r="B56" t="s">
        <v>92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12">
        <v>54110944</v>
      </c>
      <c r="J56" s="11">
        <v>42110591</v>
      </c>
      <c r="K56" s="162">
        <v>41015270</v>
      </c>
      <c r="M56" s="77">
        <f>C56/C54</f>
        <v>0.97013838039228839</v>
      </c>
      <c r="N56" s="37">
        <f>D56/D54</f>
        <v>0.97366920648109956</v>
      </c>
      <c r="O56" s="18">
        <f>E56/E54</f>
        <v>0.97036364948777587</v>
      </c>
      <c r="P56" s="18">
        <f>F56/F54</f>
        <v>0.97072708224622695</v>
      </c>
      <c r="Q56" s="18">
        <f t="shared" ref="Q56:R56" si="52">G56/G54</f>
        <v>0.9726200011229077</v>
      </c>
      <c r="R56" s="412">
        <f t="shared" si="52"/>
        <v>0.96624727950935851</v>
      </c>
      <c r="S56" s="173">
        <f>I56/I54</f>
        <v>0.95617974140869555</v>
      </c>
      <c r="T56" s="96">
        <f>J56/J54</f>
        <v>0.95572642995184165</v>
      </c>
      <c r="U56" s="78">
        <f>K56/K54</f>
        <v>0.95098096930696951</v>
      </c>
      <c r="W56" s="105">
        <f t="shared" si="50"/>
        <v>-2.6010582468434129E-2</v>
      </c>
      <c r="X56" s="104">
        <f t="shared" si="51"/>
        <v>-0.47454606448721348</v>
      </c>
    </row>
    <row r="57" spans="1:24" ht="20.100000000000001" customHeight="1" thickBot="1" x14ac:dyDescent="0.3">
      <c r="A57" s="5" t="s">
        <v>18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15">
        <v>1024898</v>
      </c>
      <c r="J57" s="14">
        <v>674263</v>
      </c>
      <c r="K57" s="161">
        <v>753765</v>
      </c>
      <c r="M57" s="135">
        <f>C57/C92</f>
        <v>1.976969329945324E-3</v>
      </c>
      <c r="N57" s="261">
        <f>D57/D92</f>
        <v>2.5142958036753287E-3</v>
      </c>
      <c r="O57" s="21">
        <f>E57/E92</f>
        <v>2.0292158540552072E-3</v>
      </c>
      <c r="P57" s="21">
        <f>F57/F92</f>
        <v>1.9889138925347069E-3</v>
      </c>
      <c r="Q57" s="21">
        <f t="shared" ref="Q57:R57" si="53">G57/G92</f>
        <v>2.0783352112614048E-3</v>
      </c>
      <c r="R57" s="418">
        <f t="shared" si="53"/>
        <v>2.4612175904485871E-3</v>
      </c>
      <c r="S57" s="27">
        <f>I57/I92</f>
        <v>2.6112888829864771E-3</v>
      </c>
      <c r="T57" s="20">
        <f>J57/J92</f>
        <v>2.4333492242920953E-3</v>
      </c>
      <c r="U57" s="235">
        <f>K57/K92</f>
        <v>2.6993409280681229E-3</v>
      </c>
      <c r="W57" s="102">
        <f t="shared" si="50"/>
        <v>0.11790948042529399</v>
      </c>
      <c r="X57" s="101">
        <f t="shared" si="51"/>
        <v>2.659917037760276E-2</v>
      </c>
    </row>
    <row r="58" spans="1:24" ht="20.100000000000001" customHeight="1" x14ac:dyDescent="0.25">
      <c r="A58" s="24"/>
      <c r="B58" t="s">
        <v>91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12">
        <v>622594</v>
      </c>
      <c r="J58" s="11">
        <v>391049</v>
      </c>
      <c r="K58" s="162">
        <v>424941</v>
      </c>
      <c r="M58" s="77">
        <f>C58/C57</f>
        <v>0.88304807713886047</v>
      </c>
      <c r="N58" s="37">
        <f>D58/D57</f>
        <v>0.86394858990716705</v>
      </c>
      <c r="O58" s="18">
        <f>E58/E57</f>
        <v>0.72225584506593621</v>
      </c>
      <c r="P58" s="18">
        <f>F58/F57</f>
        <v>0.60788562574147154</v>
      </c>
      <c r="Q58" s="18">
        <f t="shared" ref="Q58:R58" si="54">G58/G57</f>
        <v>0.66352138590724952</v>
      </c>
      <c r="R58" s="412">
        <f t="shared" si="54"/>
        <v>0.61609840422501805</v>
      </c>
      <c r="S58" s="173">
        <f>I58/I57</f>
        <v>0.60746923108445916</v>
      </c>
      <c r="T58" s="96">
        <f>J58/J57</f>
        <v>0.5799650878069833</v>
      </c>
      <c r="U58" s="78">
        <f>K58/K57</f>
        <v>0.56375793516546935</v>
      </c>
      <c r="W58" s="107">
        <f t="shared" si="50"/>
        <v>8.6669445517057964E-2</v>
      </c>
      <c r="X58" s="104">
        <f t="shared" si="51"/>
        <v>-1.6207152641513956</v>
      </c>
    </row>
    <row r="59" spans="1:24" ht="20.100000000000001" customHeight="1" thickBot="1" x14ac:dyDescent="0.3">
      <c r="A59" s="24"/>
      <c r="B59" t="s">
        <v>92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12">
        <v>402304</v>
      </c>
      <c r="J59" s="11">
        <v>283214</v>
      </c>
      <c r="K59" s="162">
        <v>328824</v>
      </c>
      <c r="M59" s="77">
        <f>C59/C57</f>
        <v>0.11695192286113958</v>
      </c>
      <c r="N59" s="37">
        <f>D59/D57</f>
        <v>0.13605141009283295</v>
      </c>
      <c r="O59" s="18">
        <f>E59/E57</f>
        <v>0.27774415493406385</v>
      </c>
      <c r="P59" s="18">
        <f>F59/F57</f>
        <v>0.39211437425852841</v>
      </c>
      <c r="Q59" s="18">
        <f t="shared" ref="Q59:R59" si="55">G59/G57</f>
        <v>0.33647861409275054</v>
      </c>
      <c r="R59" s="412">
        <f t="shared" si="55"/>
        <v>0.38390159577498195</v>
      </c>
      <c r="S59" s="173">
        <f>I59/I57</f>
        <v>0.39253076891554084</v>
      </c>
      <c r="T59" s="96">
        <f>J59/J57</f>
        <v>0.4200349121930167</v>
      </c>
      <c r="U59" s="78">
        <f>K59/K57</f>
        <v>0.43624206483453065</v>
      </c>
      <c r="W59" s="105">
        <f t="shared" si="50"/>
        <v>0.16104429865755224</v>
      </c>
      <c r="X59" s="104">
        <f t="shared" si="51"/>
        <v>1.6207152641513956</v>
      </c>
    </row>
    <row r="60" spans="1:24" ht="20.100000000000001" customHeight="1" thickBot="1" x14ac:dyDescent="0.3">
      <c r="A60" s="5" t="s">
        <v>15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15">
        <v>71325866</v>
      </c>
      <c r="J60" s="14">
        <v>48171775</v>
      </c>
      <c r="K60" s="161">
        <v>50058507</v>
      </c>
      <c r="M60" s="135">
        <f>C60/C92</f>
        <v>0.14117867832492101</v>
      </c>
      <c r="N60" s="261">
        <f>D60/D92</f>
        <v>0.15205854529316382</v>
      </c>
      <c r="O60" s="21">
        <f>E60/E92</f>
        <v>0.15243702964722564</v>
      </c>
      <c r="P60" s="21">
        <f>F60/F92</f>
        <v>0.14828059009762506</v>
      </c>
      <c r="Q60" s="21">
        <f t="shared" ref="Q60:R60" si="56">G60/G92</f>
        <v>0.16357498540803478</v>
      </c>
      <c r="R60" s="418">
        <f t="shared" si="56"/>
        <v>0.17584928808634911</v>
      </c>
      <c r="S60" s="27">
        <f>I60/I92</f>
        <v>0.18172778262342512</v>
      </c>
      <c r="T60" s="20">
        <f>J60/J92</f>
        <v>0.17384722479065787</v>
      </c>
      <c r="U60" s="235">
        <f>K60/K92</f>
        <v>0.17926671673941433</v>
      </c>
      <c r="W60" s="102">
        <f t="shared" si="50"/>
        <v>3.9166752730203529E-2</v>
      </c>
      <c r="X60" s="101">
        <f t="shared" si="51"/>
        <v>0.54194919487564608</v>
      </c>
    </row>
    <row r="61" spans="1:24" ht="20.100000000000001" customHeight="1" x14ac:dyDescent="0.25">
      <c r="A61" s="24"/>
      <c r="B61" t="s">
        <v>91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12">
        <v>1543165</v>
      </c>
      <c r="J61" s="11">
        <v>1052182</v>
      </c>
      <c r="K61" s="162">
        <v>1077369</v>
      </c>
      <c r="M61" s="77">
        <f>C61/C60</f>
        <v>5.2345609527042612E-2</v>
      </c>
      <c r="N61" s="37">
        <f>D61/D60</f>
        <v>4.3315096220493843E-2</v>
      </c>
      <c r="O61" s="18">
        <f>E61/E60</f>
        <v>4.2837472958887332E-2</v>
      </c>
      <c r="P61" s="18">
        <f>F61/F60</f>
        <v>2.724761777103956E-2</v>
      </c>
      <c r="Q61" s="18">
        <f t="shared" ref="Q61:R61" si="57">G61/G60</f>
        <v>2.0916947160648239E-2</v>
      </c>
      <c r="R61" s="412">
        <f t="shared" si="57"/>
        <v>2.2220616655030091E-2</v>
      </c>
      <c r="S61" s="173">
        <f>I61/I60</f>
        <v>2.1635419049801652E-2</v>
      </c>
      <c r="T61" s="96">
        <f>J61/J60</f>
        <v>2.184229250427247E-2</v>
      </c>
      <c r="U61" s="78">
        <f>K61/K60</f>
        <v>2.1522196017552023E-2</v>
      </c>
      <c r="W61" s="107">
        <f t="shared" si="50"/>
        <v>2.3937873865928137E-2</v>
      </c>
      <c r="X61" s="104">
        <f t="shared" si="51"/>
        <v>-3.2009648672044755E-2</v>
      </c>
    </row>
    <row r="62" spans="1:24" ht="20.100000000000001" customHeight="1" thickBot="1" x14ac:dyDescent="0.3">
      <c r="A62" s="24"/>
      <c r="B62" t="s">
        <v>92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12">
        <v>69782701</v>
      </c>
      <c r="J62" s="11">
        <v>47119593</v>
      </c>
      <c r="K62" s="162">
        <v>48981138</v>
      </c>
      <c r="M62" s="77">
        <f>C62/C60</f>
        <v>0.94765439047295741</v>
      </c>
      <c r="N62" s="37">
        <f>D62/D60</f>
        <v>0.95668490377950621</v>
      </c>
      <c r="O62" s="18">
        <f>E62/E60</f>
        <v>0.95716252704111271</v>
      </c>
      <c r="P62" s="18">
        <f>F62/F60</f>
        <v>0.97275238222896043</v>
      </c>
      <c r="Q62" s="18">
        <f t="shared" ref="Q62:R62" si="58">G62/G60</f>
        <v>0.97908305283935171</v>
      </c>
      <c r="R62" s="412">
        <f t="shared" si="58"/>
        <v>0.97777938334496994</v>
      </c>
      <c r="S62" s="173">
        <f>I62/I60</f>
        <v>0.97836458095019829</v>
      </c>
      <c r="T62" s="96">
        <f>J62/J60</f>
        <v>0.9781577074957275</v>
      </c>
      <c r="U62" s="78">
        <f>K62/K60</f>
        <v>0.97847780398244799</v>
      </c>
      <c r="W62" s="105">
        <f t="shared" si="50"/>
        <v>3.9506814076259104E-2</v>
      </c>
      <c r="X62" s="104">
        <f t="shared" si="51"/>
        <v>3.2009648672048918E-2</v>
      </c>
    </row>
    <row r="63" spans="1:24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15"/>
      <c r="J63" s="14"/>
      <c r="K63" s="161"/>
      <c r="M63" s="135">
        <f>C63/C92</f>
        <v>4.6612530060776526E-4</v>
      </c>
      <c r="N63" s="261">
        <f>D63/D92</f>
        <v>3.1710780096840115E-4</v>
      </c>
      <c r="O63" s="21">
        <f>E63/E92</f>
        <v>8.0541331497253009E-4</v>
      </c>
      <c r="P63" s="21">
        <f>F63/F92</f>
        <v>1.0308043560804145E-3</v>
      </c>
      <c r="Q63" s="21">
        <f t="shared" ref="Q63:R63" si="59">G63/G92</f>
        <v>3.0786158735481478E-4</v>
      </c>
      <c r="R63" s="418">
        <f t="shared" si="59"/>
        <v>0</v>
      </c>
      <c r="S63" s="27">
        <f>I63/I92</f>
        <v>0</v>
      </c>
      <c r="T63" s="20">
        <f>J63/J92</f>
        <v>0</v>
      </c>
      <c r="U63" s="235">
        <f>K63/K92</f>
        <v>0</v>
      </c>
      <c r="W63" s="102"/>
      <c r="X63" s="101">
        <f t="shared" si="51"/>
        <v>0</v>
      </c>
    </row>
    <row r="64" spans="1:24" ht="20.100000000000001" customHeight="1" thickBot="1" x14ac:dyDescent="0.3">
      <c r="A64" s="24"/>
      <c r="B64" t="s">
        <v>91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12"/>
      <c r="J64" s="11"/>
      <c r="K64" s="162"/>
      <c r="M64" s="77">
        <f>C64/C63</f>
        <v>1</v>
      </c>
      <c r="N64" s="37">
        <f>D64/D63</f>
        <v>1</v>
      </c>
      <c r="O64" s="18">
        <f>E64/E63</f>
        <v>1</v>
      </c>
      <c r="P64" s="18">
        <f>F64/F63</f>
        <v>1</v>
      </c>
      <c r="Q64" s="18">
        <f t="shared" ref="Q64" si="60">G64/G63</f>
        <v>1</v>
      </c>
      <c r="R64" s="412"/>
      <c r="S64" s="173"/>
      <c r="T64" s="96"/>
      <c r="U64" s="78"/>
      <c r="W64" s="155"/>
      <c r="X64" s="104">
        <f t="shared" si="51"/>
        <v>0</v>
      </c>
    </row>
    <row r="65" spans="1:24" ht="20.100000000000001" customHeight="1" thickBot="1" x14ac:dyDescent="0.3">
      <c r="A65" s="5" t="s">
        <v>16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15">
        <v>41138</v>
      </c>
      <c r="J65" s="14">
        <v>27518</v>
      </c>
      <c r="K65" s="161">
        <v>31171</v>
      </c>
      <c r="M65" s="135">
        <f>C65/C92</f>
        <v>1.5427210903312463E-4</v>
      </c>
      <c r="N65" s="261">
        <f>D65/D92</f>
        <v>1.7792979138844215E-4</v>
      </c>
      <c r="O65" s="21">
        <f>E65/E92</f>
        <v>1.5017128093669055E-4</v>
      </c>
      <c r="P65" s="21">
        <f>F65/F92</f>
        <v>1.2456594723464243E-4</v>
      </c>
      <c r="Q65" s="21">
        <f t="shared" ref="Q65:R65" si="61">G65/G92</f>
        <v>1.1195173126101517E-4</v>
      </c>
      <c r="R65" s="418">
        <f t="shared" si="61"/>
        <v>1.1494588986792908E-4</v>
      </c>
      <c r="S65" s="27">
        <f>I65/I92</f>
        <v>1.048135541959275E-4</v>
      </c>
      <c r="T65" s="20">
        <f>J65/J92</f>
        <v>9.9309770748313162E-5</v>
      </c>
      <c r="U65" s="235">
        <f>K65/K92</f>
        <v>1.1162783635325528E-4</v>
      </c>
      <c r="W65" s="102">
        <f t="shared" si="50"/>
        <v>0.13274947307217094</v>
      </c>
      <c r="X65" s="101">
        <f t="shared" si="51"/>
        <v>1.231806560494212E-3</v>
      </c>
    </row>
    <row r="66" spans="1:24" ht="20.100000000000001" customHeight="1" x14ac:dyDescent="0.25">
      <c r="A66" s="24"/>
      <c r="B66" t="s">
        <v>91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12">
        <v>16794</v>
      </c>
      <c r="J66" s="11">
        <v>13413</v>
      </c>
      <c r="K66" s="162">
        <v>7885</v>
      </c>
      <c r="M66" s="77">
        <f>C66/C65</f>
        <v>0.55867903276056274</v>
      </c>
      <c r="N66" s="37">
        <f>D66/D65</f>
        <v>0.58423189757339089</v>
      </c>
      <c r="O66" s="18">
        <f>E66/E65</f>
        <v>0.69573451555976418</v>
      </c>
      <c r="P66" s="18">
        <f>F66/F65</f>
        <v>0.54173814298485101</v>
      </c>
      <c r="Q66" s="18">
        <f t="shared" ref="Q66:R66" si="62">G66/G65</f>
        <v>0.41293330630448005</v>
      </c>
      <c r="R66" s="412">
        <f t="shared" si="62"/>
        <v>0.41427335831984208</v>
      </c>
      <c r="S66" s="173">
        <f>I66/I65</f>
        <v>0.40823569449171082</v>
      </c>
      <c r="T66" s="96">
        <f>J66/J65</f>
        <v>0.48742641180318336</v>
      </c>
      <c r="U66" s="78">
        <f>K66/K65</f>
        <v>0.25295948156940745</v>
      </c>
      <c r="W66" s="107">
        <f t="shared" si="50"/>
        <v>-0.4121374785655707</v>
      </c>
      <c r="X66" s="104">
        <f t="shared" si="51"/>
        <v>-23.446693023377591</v>
      </c>
    </row>
    <row r="67" spans="1:24" ht="20.100000000000001" customHeight="1" thickBot="1" x14ac:dyDescent="0.3">
      <c r="A67" s="24"/>
      <c r="B67" t="s">
        <v>92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12">
        <v>24344</v>
      </c>
      <c r="J67" s="11">
        <v>14105</v>
      </c>
      <c r="K67" s="162">
        <v>23286</v>
      </c>
      <c r="M67" s="77">
        <f>C67/C65</f>
        <v>0.44132096723943731</v>
      </c>
      <c r="N67" s="37">
        <f>D67/D65</f>
        <v>0.41576810242660917</v>
      </c>
      <c r="O67" s="18">
        <f>E67/E65</f>
        <v>0.30426548444023588</v>
      </c>
      <c r="P67" s="18">
        <f>F67/F65</f>
        <v>0.45826185701514893</v>
      </c>
      <c r="Q67" s="18">
        <f t="shared" ref="Q67:R67" si="63">G67/G65</f>
        <v>0.58706669369552</v>
      </c>
      <c r="R67" s="412">
        <f t="shared" si="63"/>
        <v>0.58572664168015787</v>
      </c>
      <c r="S67" s="173">
        <f>I67/I65</f>
        <v>0.59176430550828918</v>
      </c>
      <c r="T67" s="96">
        <f>J67/J65</f>
        <v>0.51257358819681664</v>
      </c>
      <c r="U67" s="78">
        <f>K67/K65</f>
        <v>0.74704051843059249</v>
      </c>
      <c r="W67" s="105">
        <f t="shared" si="50"/>
        <v>0.65090393477490249</v>
      </c>
      <c r="X67" s="104">
        <f t="shared" si="51"/>
        <v>23.446693023377584</v>
      </c>
    </row>
    <row r="68" spans="1:24" ht="20.100000000000001" customHeight="1" thickBot="1" x14ac:dyDescent="0.3">
      <c r="A68" s="5" t="s">
        <v>19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15">
        <v>1506365</v>
      </c>
      <c r="J68" s="14">
        <v>1038290</v>
      </c>
      <c r="K68" s="161">
        <v>1402973</v>
      </c>
      <c r="M68" s="135">
        <f>C68/C92</f>
        <v>8.3787645844994613E-3</v>
      </c>
      <c r="N68" s="261">
        <f>D68/D92</f>
        <v>6.4800480643777093E-3</v>
      </c>
      <c r="O68" s="21">
        <f>E68/E92</f>
        <v>7.2641583964760652E-3</v>
      </c>
      <c r="P68" s="21">
        <f>F68/F92</f>
        <v>6.3914649383666417E-3</v>
      </c>
      <c r="Q68" s="21">
        <f t="shared" ref="Q68:R68" si="64">G68/G92</f>
        <v>4.6395572966033008E-3</v>
      </c>
      <c r="R68" s="418">
        <f t="shared" si="64"/>
        <v>3.9361249582629361E-3</v>
      </c>
      <c r="S68" s="27">
        <f>I68/I92</f>
        <v>3.8379957597926085E-3</v>
      </c>
      <c r="T68" s="20">
        <f>J68/J92</f>
        <v>3.7470870655667591E-3</v>
      </c>
      <c r="U68" s="235">
        <f>K68/K92</f>
        <v>5.024248193899317E-3</v>
      </c>
      <c r="W68" s="102">
        <f t="shared" si="50"/>
        <v>0.35123424091535121</v>
      </c>
      <c r="X68" s="101">
        <f t="shared" si="51"/>
        <v>0.12771611283325579</v>
      </c>
    </row>
    <row r="69" spans="1:24" ht="20.100000000000001" customHeight="1" x14ac:dyDescent="0.25">
      <c r="A69" s="24"/>
      <c r="B69" t="s">
        <v>91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12">
        <v>379506</v>
      </c>
      <c r="J69" s="11">
        <v>285017</v>
      </c>
      <c r="K69" s="162">
        <v>269161</v>
      </c>
      <c r="M69" s="77">
        <f>C69/C68</f>
        <v>0.57739403245876464</v>
      </c>
      <c r="N69" s="37">
        <f>D69/D68</f>
        <v>0.51975509581340162</v>
      </c>
      <c r="O69" s="18">
        <f>E69/E68</f>
        <v>0.57186711963823966</v>
      </c>
      <c r="P69" s="18">
        <f>F69/F68</f>
        <v>0.51647599786218634</v>
      </c>
      <c r="Q69" s="18">
        <f t="shared" ref="Q69:R69" si="65">G69/G68</f>
        <v>0.41910600274169268</v>
      </c>
      <c r="R69" s="412">
        <f t="shared" si="65"/>
        <v>0.29997266952665175</v>
      </c>
      <c r="S69" s="173">
        <f>I69/I68</f>
        <v>0.25193495600335908</v>
      </c>
      <c r="T69" s="96">
        <f>J69/J68</f>
        <v>0.27450615916555104</v>
      </c>
      <c r="U69" s="78">
        <f>K69/K68</f>
        <v>0.19185044901077924</v>
      </c>
      <c r="W69" s="107">
        <f t="shared" si="50"/>
        <v>-5.5631769333057329E-2</v>
      </c>
      <c r="X69" s="104">
        <f t="shared" si="51"/>
        <v>-8.26557101547718</v>
      </c>
    </row>
    <row r="70" spans="1:24" ht="20.100000000000001" customHeight="1" thickBot="1" x14ac:dyDescent="0.3">
      <c r="A70" s="24"/>
      <c r="B70" t="s">
        <v>92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12">
        <v>1126859</v>
      </c>
      <c r="J70" s="11">
        <v>753273</v>
      </c>
      <c r="K70" s="162">
        <v>1133812</v>
      </c>
      <c r="M70" s="77">
        <f>C70/C68</f>
        <v>0.42260596754123536</v>
      </c>
      <c r="N70" s="37">
        <f>D70/D68</f>
        <v>0.48024490418659832</v>
      </c>
      <c r="O70" s="18">
        <f>E70/E68</f>
        <v>0.42813288036176034</v>
      </c>
      <c r="P70" s="18">
        <f>F70/F68</f>
        <v>0.48352400213781366</v>
      </c>
      <c r="Q70" s="18">
        <f t="shared" ref="Q70:R70" si="66">G70/G68</f>
        <v>0.58089399725830737</v>
      </c>
      <c r="R70" s="412">
        <f t="shared" si="66"/>
        <v>0.70002733047334831</v>
      </c>
      <c r="S70" s="173">
        <f>I70/I68</f>
        <v>0.74806504399664087</v>
      </c>
      <c r="T70" s="96">
        <f>J70/J68</f>
        <v>0.7254938408344489</v>
      </c>
      <c r="U70" s="78">
        <f>K70/K68</f>
        <v>0.8081495509892207</v>
      </c>
      <c r="W70" s="105">
        <f t="shared" si="50"/>
        <v>0.50518072465095654</v>
      </c>
      <c r="X70" s="104">
        <f t="shared" si="51"/>
        <v>8.26557101547718</v>
      </c>
    </row>
    <row r="71" spans="1:24" ht="20.100000000000001" customHeight="1" thickBot="1" x14ac:dyDescent="0.3">
      <c r="A71" s="5" t="s">
        <v>20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15">
        <v>16407855</v>
      </c>
      <c r="J71" s="14">
        <v>11413850</v>
      </c>
      <c r="K71" s="161">
        <v>10779958</v>
      </c>
      <c r="M71" s="135">
        <f>C71/C92</f>
        <v>4.1283193454766103E-2</v>
      </c>
      <c r="N71" s="261">
        <f>D71/D92</f>
        <v>4.6442710705320765E-2</v>
      </c>
      <c r="O71" s="21">
        <f>E71/E92</f>
        <v>4.6039038554115515E-2</v>
      </c>
      <c r="P71" s="21">
        <f>F71/F92</f>
        <v>4.440543825268644E-2</v>
      </c>
      <c r="Q71" s="21">
        <f t="shared" ref="Q71:R71" si="67">G71/G92</f>
        <v>4.2662721432887754E-2</v>
      </c>
      <c r="R71" s="418">
        <f t="shared" si="67"/>
        <v>4.1092713341920682E-2</v>
      </c>
      <c r="S71" s="27">
        <f>I71/I92</f>
        <v>4.1804793604001654E-2</v>
      </c>
      <c r="T71" s="20">
        <f>J71/J92</f>
        <v>4.1191468379084023E-2</v>
      </c>
      <c r="U71" s="235">
        <f>K71/K92</f>
        <v>3.8604580780820796E-2</v>
      </c>
      <c r="W71" s="102">
        <f t="shared" si="50"/>
        <v>-5.553708871239766E-2</v>
      </c>
      <c r="X71" s="101">
        <f t="shared" si="51"/>
        <v>-0.25868875982632267</v>
      </c>
    </row>
    <row r="72" spans="1:24" ht="20.100000000000001" customHeight="1" x14ac:dyDescent="0.25">
      <c r="A72" s="24"/>
      <c r="B72" t="s">
        <v>91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12">
        <v>1564907</v>
      </c>
      <c r="J72" s="11">
        <v>1188155</v>
      </c>
      <c r="K72" s="162">
        <v>923728</v>
      </c>
      <c r="M72" s="77">
        <f>C72/C71</f>
        <v>0.11454711427110123</v>
      </c>
      <c r="N72" s="37">
        <f>D72/D71</f>
        <v>0.14835104838483376</v>
      </c>
      <c r="O72" s="18">
        <f>E72/E71</f>
        <v>0.17646784225083184</v>
      </c>
      <c r="P72" s="18">
        <f>F72/F71</f>
        <v>0.16211583427243129</v>
      </c>
      <c r="Q72" s="18">
        <f t="shared" ref="Q72:R72" si="68">G72/G71</f>
        <v>0.13414093600397262</v>
      </c>
      <c r="R72" s="412">
        <f t="shared" si="68"/>
        <v>0.11240309235955476</v>
      </c>
      <c r="S72" s="173">
        <f>I72/I71</f>
        <v>9.5375477172366524E-2</v>
      </c>
      <c r="T72" s="96">
        <f>J72/J71</f>
        <v>0.10409765328964372</v>
      </c>
      <c r="U72" s="78">
        <f>K72/K71</f>
        <v>8.5689387658096625E-2</v>
      </c>
      <c r="W72" s="107">
        <f t="shared" si="50"/>
        <v>-0.22255261308499311</v>
      </c>
      <c r="X72" s="104">
        <f t="shared" si="51"/>
        <v>-1.8408265631547098</v>
      </c>
    </row>
    <row r="73" spans="1:24" ht="20.100000000000001" customHeight="1" thickBot="1" x14ac:dyDescent="0.3">
      <c r="A73" s="24"/>
      <c r="B73" t="s">
        <v>92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12">
        <v>14842948</v>
      </c>
      <c r="J73" s="11">
        <v>10225695</v>
      </c>
      <c r="K73" s="162">
        <v>9856230</v>
      </c>
      <c r="M73" s="77">
        <f>C73/C71</f>
        <v>0.8854528857288988</v>
      </c>
      <c r="N73" s="37">
        <f>D73/D71</f>
        <v>0.85164895161516629</v>
      </c>
      <c r="O73" s="18">
        <f>E73/E71</f>
        <v>0.8235321577491681</v>
      </c>
      <c r="P73" s="18">
        <f>F73/F71</f>
        <v>0.83788416572756874</v>
      </c>
      <c r="Q73" s="18">
        <f t="shared" ref="Q73:R73" si="69">G73/G71</f>
        <v>0.86585906399602741</v>
      </c>
      <c r="R73" s="412">
        <f t="shared" si="69"/>
        <v>0.88759690764044519</v>
      </c>
      <c r="S73" s="173">
        <f>I73/I71</f>
        <v>0.9046245228276335</v>
      </c>
      <c r="T73" s="96">
        <f>J73/J71</f>
        <v>0.89590234671035629</v>
      </c>
      <c r="U73" s="78">
        <f>K73/K71</f>
        <v>0.91431061234190336</v>
      </c>
      <c r="W73" s="105">
        <f t="shared" si="50"/>
        <v>-3.6131040481844998E-2</v>
      </c>
      <c r="X73" s="104">
        <f t="shared" si="51"/>
        <v>1.8408265631547072</v>
      </c>
    </row>
    <row r="74" spans="1:24" ht="20.100000000000001" customHeight="1" thickBot="1" x14ac:dyDescent="0.3">
      <c r="A74" s="5" t="s">
        <v>86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15">
        <v>2494874</v>
      </c>
      <c r="J74" s="14">
        <v>1726767</v>
      </c>
      <c r="K74" s="161">
        <v>2151683</v>
      </c>
      <c r="M74" s="135">
        <f>C74/C92</f>
        <v>3.4302039456429339E-3</v>
      </c>
      <c r="N74" s="261">
        <f>D74/D92</f>
        <v>3.3048356094623915E-3</v>
      </c>
      <c r="O74" s="21">
        <f>E74/E92</f>
        <v>3.1807089143861622E-3</v>
      </c>
      <c r="P74" s="21">
        <f>F74/F92</f>
        <v>3.5224543610597116E-3</v>
      </c>
      <c r="Q74" s="21">
        <f t="shared" ref="Q74:R74" si="70">G74/G92</f>
        <v>4.4357270767936907E-3</v>
      </c>
      <c r="R74" s="418">
        <f t="shared" si="70"/>
        <v>5.8178945337568873E-3</v>
      </c>
      <c r="S74" s="27">
        <f>I74/I92</f>
        <v>6.3565708398806561E-3</v>
      </c>
      <c r="T74" s="20">
        <f>J74/J92</f>
        <v>6.231733225734155E-3</v>
      </c>
      <c r="U74" s="235">
        <f>K74/K92</f>
        <v>7.7054864395778569E-3</v>
      </c>
      <c r="W74" s="102">
        <f t="shared" si="50"/>
        <v>0.24607604847671979</v>
      </c>
      <c r="X74" s="101">
        <f t="shared" si="51"/>
        <v>0.14737532138437018</v>
      </c>
    </row>
    <row r="75" spans="1:24" ht="20.100000000000001" customHeight="1" x14ac:dyDescent="0.25">
      <c r="A75" s="24"/>
      <c r="B75" t="s">
        <v>91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12">
        <v>753294</v>
      </c>
      <c r="J75" s="11">
        <v>552211</v>
      </c>
      <c r="K75" s="162">
        <v>730587</v>
      </c>
      <c r="M75" s="77">
        <f>C75/C74</f>
        <v>0.24443570204464371</v>
      </c>
      <c r="N75" s="37">
        <f>D75/D74</f>
        <v>0.20157571079054365</v>
      </c>
      <c r="O75" s="18">
        <f>E75/E74</f>
        <v>0.27951736225772855</v>
      </c>
      <c r="P75" s="18">
        <f>F75/F74</f>
        <v>0.39163407784236209</v>
      </c>
      <c r="Q75" s="18">
        <f t="shared" ref="Q75:R75" si="71">G75/G74</f>
        <v>0.3613882788427471</v>
      </c>
      <c r="R75" s="412">
        <f t="shared" si="71"/>
        <v>0.32179104346816401</v>
      </c>
      <c r="S75" s="173">
        <f>I75/I74</f>
        <v>0.3019366909912084</v>
      </c>
      <c r="T75" s="96">
        <f>J75/J74</f>
        <v>0.31979473779612422</v>
      </c>
      <c r="U75" s="78">
        <f>K75/K74</f>
        <v>0.3395421165664273</v>
      </c>
      <c r="W75" s="107">
        <f t="shared" si="50"/>
        <v>0.3230214537559013</v>
      </c>
      <c r="X75" s="104">
        <f t="shared" si="51"/>
        <v>1.9747378770303081</v>
      </c>
    </row>
    <row r="76" spans="1:24" ht="20.100000000000001" customHeight="1" thickBot="1" x14ac:dyDescent="0.3">
      <c r="A76" s="24"/>
      <c r="B76" t="s">
        <v>92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12">
        <v>1741580</v>
      </c>
      <c r="J76" s="11">
        <v>1174556</v>
      </c>
      <c r="K76" s="162">
        <v>1421096</v>
      </c>
      <c r="M76" s="77">
        <f>C76/C74</f>
        <v>0.75556429795535629</v>
      </c>
      <c r="N76" s="37">
        <f>D76/D74</f>
        <v>0.79842428920945641</v>
      </c>
      <c r="O76" s="18">
        <f>E76/E74</f>
        <v>0.72048263774227139</v>
      </c>
      <c r="P76" s="18">
        <f>F76/F74</f>
        <v>0.60836592215763796</v>
      </c>
      <c r="Q76" s="18">
        <f t="shared" ref="Q76:R76" si="72">G76/G74</f>
        <v>0.63861172115725295</v>
      </c>
      <c r="R76" s="412">
        <f t="shared" si="72"/>
        <v>0.67820895653183599</v>
      </c>
      <c r="S76" s="173">
        <f>I76/I74</f>
        <v>0.69806330900879165</v>
      </c>
      <c r="T76" s="96">
        <f>J76/J74</f>
        <v>0.68020526220387578</v>
      </c>
      <c r="U76" s="78">
        <f>K76/K74</f>
        <v>0.6604578834335727</v>
      </c>
      <c r="W76" s="105">
        <f t="shared" si="50"/>
        <v>0.20990059222378499</v>
      </c>
      <c r="X76" s="104">
        <f t="shared" si="51"/>
        <v>-1.9747378770303081</v>
      </c>
    </row>
    <row r="77" spans="1:24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15">
        <v>15566531</v>
      </c>
      <c r="J77" s="14">
        <v>10630781</v>
      </c>
      <c r="K77" s="161">
        <v>10359950</v>
      </c>
      <c r="M77" s="135">
        <f>C77/C92</f>
        <v>3.2797122001990052E-2</v>
      </c>
      <c r="N77" s="261">
        <f>D77/D92</f>
        <v>4.1013022600229279E-2</v>
      </c>
      <c r="O77" s="21">
        <f>E77/E92</f>
        <v>4.8164095008527488E-2</v>
      </c>
      <c r="P77" s="21">
        <f>F77/F92</f>
        <v>4.5085342782243347E-2</v>
      </c>
      <c r="Q77" s="21">
        <f t="shared" ref="Q77:R77" si="73">G77/G92</f>
        <v>4.1798698259855244E-2</v>
      </c>
      <c r="R77" s="418">
        <f t="shared" si="73"/>
        <v>4.0522113593443425E-2</v>
      </c>
      <c r="S77" s="27">
        <f>I77/I92</f>
        <v>3.9661224187152642E-2</v>
      </c>
      <c r="T77" s="20">
        <f>J77/J92</f>
        <v>3.8365448941984279E-2</v>
      </c>
      <c r="U77" s="235">
        <f>K77/K92</f>
        <v>3.7100471695739858E-2</v>
      </c>
      <c r="W77" s="102">
        <f t="shared" si="50"/>
        <v>-2.5476115066240194E-2</v>
      </c>
      <c r="X77" s="101">
        <f t="shared" si="51"/>
        <v>-0.12649772462444211</v>
      </c>
    </row>
    <row r="78" spans="1:24" ht="20.100000000000001" customHeight="1" x14ac:dyDescent="0.25">
      <c r="A78" s="24"/>
      <c r="B78" t="s">
        <v>91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12">
        <v>14852293</v>
      </c>
      <c r="J78" s="11">
        <v>10119575</v>
      </c>
      <c r="K78" s="162">
        <v>9872282</v>
      </c>
      <c r="M78" s="77">
        <f>C78/C77</f>
        <v>0.96231208829363124</v>
      </c>
      <c r="N78" s="37">
        <f>D78/D77</f>
        <v>0.96624791124503495</v>
      </c>
      <c r="O78" s="18">
        <f>E78/E77</f>
        <v>0.97253091421253601</v>
      </c>
      <c r="P78" s="18">
        <f>F78/F77</f>
        <v>0.96208571301166146</v>
      </c>
      <c r="Q78" s="18">
        <f t="shared" ref="Q78:R78" si="74">G78/G77</f>
        <v>0.95770556289287256</v>
      </c>
      <c r="R78" s="412">
        <f t="shared" si="74"/>
        <v>0.95743023538464711</v>
      </c>
      <c r="S78" s="173">
        <f>I78/I77</f>
        <v>0.95411707335436524</v>
      </c>
      <c r="T78" s="96">
        <f>J78/J77</f>
        <v>0.95191265815747683</v>
      </c>
      <c r="U78" s="78">
        <f>K78/K77</f>
        <v>0.95292757204426659</v>
      </c>
      <c r="W78" s="107">
        <f t="shared" si="50"/>
        <v>-2.4437093455011698E-2</v>
      </c>
      <c r="X78" s="104">
        <f t="shared" si="51"/>
        <v>0.10149138867897589</v>
      </c>
    </row>
    <row r="79" spans="1:24" ht="20.100000000000001" customHeight="1" thickBot="1" x14ac:dyDescent="0.3">
      <c r="A79" s="24"/>
      <c r="B79" t="s">
        <v>92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12">
        <v>714238</v>
      </c>
      <c r="J79" s="11">
        <v>511206</v>
      </c>
      <c r="K79" s="162">
        <v>487668</v>
      </c>
      <c r="M79" s="77">
        <f>C79/C77</f>
        <v>3.768791170636878E-2</v>
      </c>
      <c r="N79" s="37">
        <f>D79/D77</f>
        <v>3.3752088754965076E-2</v>
      </c>
      <c r="O79" s="18">
        <f>E79/E77</f>
        <v>2.7469085787464011E-2</v>
      </c>
      <c r="P79" s="18">
        <f>F79/F77</f>
        <v>3.7914286988338562E-2</v>
      </c>
      <c r="Q79" s="18">
        <f t="shared" ref="Q79:R79" si="75">G79/G77</f>
        <v>4.2294437107127394E-2</v>
      </c>
      <c r="R79" s="412">
        <f t="shared" si="75"/>
        <v>4.2569764615352869E-2</v>
      </c>
      <c r="S79" s="173">
        <f>I79/I77</f>
        <v>4.5882926645634793E-2</v>
      </c>
      <c r="T79" s="96">
        <f>J79/J77</f>
        <v>4.808734184252314E-2</v>
      </c>
      <c r="U79" s="78">
        <f>K79/K77</f>
        <v>4.7072427955733374E-2</v>
      </c>
      <c r="W79" s="105">
        <f t="shared" si="50"/>
        <v>-4.6044060515721644E-2</v>
      </c>
      <c r="X79" s="104">
        <f t="shared" si="51"/>
        <v>-0.10149138867897659</v>
      </c>
    </row>
    <row r="80" spans="1:24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15">
        <v>16724958</v>
      </c>
      <c r="J80" s="14">
        <v>12076067</v>
      </c>
      <c r="K80" s="161">
        <v>11311141</v>
      </c>
      <c r="M80" s="135">
        <f>C80/C92</f>
        <v>3.2523959768812408E-2</v>
      </c>
      <c r="N80" s="261">
        <f>D80/D92</f>
        <v>3.2796974219393663E-2</v>
      </c>
      <c r="O80" s="21">
        <f>E80/E92</f>
        <v>3.3155140271064885E-2</v>
      </c>
      <c r="P80" s="21">
        <f>F80/F92</f>
        <v>4.6871641760193733E-2</v>
      </c>
      <c r="Q80" s="21">
        <f t="shared" ref="Q80:R80" si="76">G80/G92</f>
        <v>4.7653841320800763E-2</v>
      </c>
      <c r="R80" s="418">
        <f t="shared" si="76"/>
        <v>4.4553178335174269E-2</v>
      </c>
      <c r="S80" s="27">
        <f>I80/I92</f>
        <v>4.2612725260285166E-2</v>
      </c>
      <c r="T80" s="20">
        <f>J80/J92</f>
        <v>4.3581344767471109E-2</v>
      </c>
      <c r="U80" s="235">
        <f>K80/K92</f>
        <v>4.0506823538436244E-2</v>
      </c>
      <c r="W80" s="102">
        <f t="shared" si="50"/>
        <v>-6.3342311698005652E-2</v>
      </c>
      <c r="X80" s="101">
        <f t="shared" si="51"/>
        <v>-0.30745212290348645</v>
      </c>
    </row>
    <row r="81" spans="1:24" ht="20.100000000000001" customHeight="1" x14ac:dyDescent="0.25">
      <c r="A81" s="24"/>
      <c r="B81" t="s">
        <v>91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12">
        <v>14662933</v>
      </c>
      <c r="J81" s="11">
        <v>10741330</v>
      </c>
      <c r="K81" s="162">
        <v>9850704</v>
      </c>
      <c r="M81" s="77">
        <f>C81/C80</f>
        <v>0.82437454892144124</v>
      </c>
      <c r="N81" s="37">
        <f>D81/D80</f>
        <v>0.8351652521430768</v>
      </c>
      <c r="O81" s="18">
        <f>E81/E80</f>
        <v>0.83471435043880104</v>
      </c>
      <c r="P81" s="18">
        <f>F81/F80</f>
        <v>0.86486757731329234</v>
      </c>
      <c r="Q81" s="18">
        <f t="shared" ref="Q81:R81" si="77">G81/G80</f>
        <v>0.87118055392262994</v>
      </c>
      <c r="R81" s="412">
        <f t="shared" si="77"/>
        <v>0.87174300240694647</v>
      </c>
      <c r="S81" s="173">
        <f>I81/I80</f>
        <v>0.87670970533976822</v>
      </c>
      <c r="T81" s="96">
        <f>J81/J80</f>
        <v>0.88947254101852868</v>
      </c>
      <c r="U81" s="78">
        <f>K81/K80</f>
        <v>0.87088508577516632</v>
      </c>
      <c r="W81" s="107">
        <f t="shared" si="50"/>
        <v>-8.2915802791646842E-2</v>
      </c>
      <c r="X81" s="104">
        <f t="shared" si="51"/>
        <v>-1.8587455243362361</v>
      </c>
    </row>
    <row r="82" spans="1:24" ht="20.100000000000001" customHeight="1" thickBot="1" x14ac:dyDescent="0.3">
      <c r="A82" s="24"/>
      <c r="B82" t="s">
        <v>92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12">
        <v>2062025</v>
      </c>
      <c r="J82" s="11">
        <v>1334737</v>
      </c>
      <c r="K82" s="162">
        <v>1460437</v>
      </c>
      <c r="M82" s="77">
        <f>C82/C80</f>
        <v>0.17562545107855876</v>
      </c>
      <c r="N82" s="37">
        <f>D82/D80</f>
        <v>0.16483474785692323</v>
      </c>
      <c r="O82" s="18">
        <f>E82/E80</f>
        <v>0.16528564956119898</v>
      </c>
      <c r="P82" s="18">
        <f>F82/F80</f>
        <v>0.13513242268670761</v>
      </c>
      <c r="Q82" s="18">
        <f t="shared" ref="Q82:R82" si="78">G82/G80</f>
        <v>0.12881944607737006</v>
      </c>
      <c r="R82" s="412">
        <f t="shared" si="78"/>
        <v>0.12825699759305353</v>
      </c>
      <c r="S82" s="173">
        <f>I82/I80</f>
        <v>0.12329029466023174</v>
      </c>
      <c r="T82" s="96">
        <f>J82/J80</f>
        <v>0.11052745898147137</v>
      </c>
      <c r="U82" s="78">
        <f>K82/K80</f>
        <v>0.12911491422483373</v>
      </c>
      <c r="W82" s="105">
        <f t="shared" si="50"/>
        <v>9.4175856367209418E-2</v>
      </c>
      <c r="X82" s="104">
        <f t="shared" si="51"/>
        <v>1.8587455243362361</v>
      </c>
    </row>
    <row r="83" spans="1:24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15">
        <v>66320749</v>
      </c>
      <c r="J83" s="14">
        <v>47500685</v>
      </c>
      <c r="K83" s="161">
        <v>49107215</v>
      </c>
      <c r="M83" s="135">
        <f>C83/C92</f>
        <v>0.12393656754720941</v>
      </c>
      <c r="N83" s="261">
        <f>D83/D92</f>
        <v>0.13039398660013166</v>
      </c>
      <c r="O83" s="21">
        <f>E83/E92</f>
        <v>0.15364670252504511</v>
      </c>
      <c r="P83" s="21">
        <f>F83/F92</f>
        <v>0.1591850207066321</v>
      </c>
      <c r="Q83" s="21">
        <f t="shared" ref="Q83:R83" si="79">G83/G92</f>
        <v>0.16406853016409245</v>
      </c>
      <c r="R83" s="418">
        <f t="shared" si="79"/>
        <v>0.16741949796302377</v>
      </c>
      <c r="S83" s="27">
        <f>I83/I92</f>
        <v>0.16897548299931947</v>
      </c>
      <c r="T83" s="20">
        <f>J83/J92</f>
        <v>0.17142532661304738</v>
      </c>
      <c r="U83" s="235">
        <f>K83/K92</f>
        <v>0.17586000320118453</v>
      </c>
      <c r="W83" s="102">
        <f t="shared" si="50"/>
        <v>3.3821196473271913E-2</v>
      </c>
      <c r="X83" s="101">
        <f t="shared" si="51"/>
        <v>0.44346765881371486</v>
      </c>
    </row>
    <row r="84" spans="1:24" ht="20.100000000000001" customHeight="1" x14ac:dyDescent="0.25">
      <c r="A84" s="24"/>
      <c r="B84" t="s">
        <v>91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12">
        <v>57403485</v>
      </c>
      <c r="J84" s="11">
        <v>41117671</v>
      </c>
      <c r="K84" s="162">
        <v>42478371</v>
      </c>
      <c r="M84" s="77">
        <f>C84/C83</f>
        <v>0.83895806165185227</v>
      </c>
      <c r="N84" s="37">
        <f>D84/D83</f>
        <v>0.84794733741138384</v>
      </c>
      <c r="O84" s="18">
        <f>E84/E83</f>
        <v>0.86207379615625257</v>
      </c>
      <c r="P84" s="18">
        <f>F84/F83</f>
        <v>0.85587099216431417</v>
      </c>
      <c r="Q84" s="18">
        <f t="shared" ref="Q84:R84" si="80">G84/G83</f>
        <v>0.85969489680101085</v>
      </c>
      <c r="R84" s="412">
        <f t="shared" si="80"/>
        <v>0.86227112972462017</v>
      </c>
      <c r="S84" s="173">
        <f>I84/I83</f>
        <v>0.8655433761762853</v>
      </c>
      <c r="T84" s="96">
        <f>J84/J83</f>
        <v>0.86562269575691386</v>
      </c>
      <c r="U84" s="78">
        <f>K84/K83</f>
        <v>0.86501282958115222</v>
      </c>
      <c r="W84" s="107">
        <f t="shared" si="50"/>
        <v>3.3092827655535256E-2</v>
      </c>
      <c r="X84" s="104">
        <f t="shared" si="51"/>
        <v>-6.0986617576164193E-2</v>
      </c>
    </row>
    <row r="85" spans="1:24" ht="20.100000000000001" customHeight="1" thickBot="1" x14ac:dyDescent="0.3">
      <c r="A85" s="24"/>
      <c r="B85" t="s">
        <v>92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12">
        <v>8917264</v>
      </c>
      <c r="J85" s="11">
        <v>6383014</v>
      </c>
      <c r="K85" s="162">
        <v>6628844</v>
      </c>
      <c r="M85" s="77">
        <f>C85/C83</f>
        <v>0.16104193834814776</v>
      </c>
      <c r="N85" s="37">
        <f>D85/D83</f>
        <v>0.15205266258861616</v>
      </c>
      <c r="O85" s="18">
        <f>E85/E83</f>
        <v>0.13792620384374743</v>
      </c>
      <c r="P85" s="18">
        <f>F85/F83</f>
        <v>0.14412900783568577</v>
      </c>
      <c r="Q85" s="18">
        <f t="shared" ref="Q85:R85" si="81">G85/G83</f>
        <v>0.1403051031989892</v>
      </c>
      <c r="R85" s="412">
        <f t="shared" si="81"/>
        <v>0.13772887027537983</v>
      </c>
      <c r="S85" s="173">
        <f>I85/I83</f>
        <v>0.13445662382371465</v>
      </c>
      <c r="T85" s="96">
        <f>J85/J83</f>
        <v>0.13437730424308617</v>
      </c>
      <c r="U85" s="78">
        <f>K85/K83</f>
        <v>0.13498717041884781</v>
      </c>
      <c r="W85" s="105">
        <f t="shared" si="50"/>
        <v>3.8513153817303233E-2</v>
      </c>
      <c r="X85" s="104">
        <f t="shared" si="51"/>
        <v>6.0986617576164193E-2</v>
      </c>
    </row>
    <row r="86" spans="1:24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146172265</v>
      </c>
      <c r="I86" s="15">
        <v>143492950</v>
      </c>
      <c r="J86" s="14">
        <v>98990936</v>
      </c>
      <c r="K86" s="161">
        <v>99166329</v>
      </c>
      <c r="M86" s="135">
        <f>C86/C92</f>
        <v>0.45196272022452633</v>
      </c>
      <c r="N86" s="261">
        <f>D86/D92</f>
        <v>0.42558008781485618</v>
      </c>
      <c r="O86" s="21">
        <f>E86/E92</f>
        <v>0.39509621250583937</v>
      </c>
      <c r="P86" s="21">
        <f>F86/F92</f>
        <v>0.38835878328687407</v>
      </c>
      <c r="Q86" s="21">
        <f t="shared" ref="Q86:R86" si="82">G86/G92</f>
        <v>0.37386048320164611</v>
      </c>
      <c r="R86" s="418">
        <f t="shared" si="82"/>
        <v>0.37262205483213379</v>
      </c>
      <c r="S86" s="27">
        <f>I86/I92</f>
        <v>0.36559886459133928</v>
      </c>
      <c r="T86" s="20">
        <f>J86/J92</f>
        <v>0.3572486067418032</v>
      </c>
      <c r="U86" s="235">
        <f>K86/K92</f>
        <v>0.35512889369494316</v>
      </c>
      <c r="W86" s="102">
        <f t="shared" si="50"/>
        <v>1.7718086835748275E-3</v>
      </c>
      <c r="X86" s="130">
        <f t="shared" si="51"/>
        <v>-0.21197130468600389</v>
      </c>
    </row>
    <row r="87" spans="1:24" ht="20.100000000000001" customHeight="1" x14ac:dyDescent="0.25">
      <c r="A87" s="24"/>
      <c r="B87" t="s">
        <v>91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107569308</v>
      </c>
      <c r="I87" s="12">
        <v>104571029</v>
      </c>
      <c r="J87" s="11">
        <v>73173845</v>
      </c>
      <c r="K87" s="162">
        <v>72527122</v>
      </c>
      <c r="M87" s="77">
        <f>C87/C86</f>
        <v>0.66904179171538736</v>
      </c>
      <c r="N87" s="37">
        <f>D87/D86</f>
        <v>0.68707829565202139</v>
      </c>
      <c r="O87" s="18">
        <f>E87/E86</f>
        <v>0.71697684518325278</v>
      </c>
      <c r="P87" s="18">
        <f>F87/F86</f>
        <v>0.72207928235028529</v>
      </c>
      <c r="Q87" s="18">
        <f t="shared" ref="Q87:R87" si="83">G87/G86</f>
        <v>0.73623252416667895</v>
      </c>
      <c r="R87" s="412">
        <f t="shared" si="83"/>
        <v>0.73590778661054479</v>
      </c>
      <c r="S87" s="173">
        <f>I87/I86</f>
        <v>0.72875377501124616</v>
      </c>
      <c r="T87" s="96">
        <f>J87/J86</f>
        <v>0.73919742510566822</v>
      </c>
      <c r="U87" s="78">
        <f>K87/K86</f>
        <v>0.7313684264746757</v>
      </c>
      <c r="W87" s="107">
        <f t="shared" si="50"/>
        <v>-8.8381716171946414E-3</v>
      </c>
      <c r="X87" s="104">
        <f t="shared" si="51"/>
        <v>-0.78289986309925119</v>
      </c>
    </row>
    <row r="88" spans="1:24" ht="20.100000000000001" customHeight="1" thickBot="1" x14ac:dyDescent="0.3">
      <c r="A88" s="24"/>
      <c r="B88" t="s">
        <v>92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12">
        <v>38921921</v>
      </c>
      <c r="J88" s="11">
        <v>25817091</v>
      </c>
      <c r="K88" s="162">
        <v>26639207</v>
      </c>
      <c r="M88" s="77">
        <f>C88/C86</f>
        <v>0.33095820828461264</v>
      </c>
      <c r="N88" s="37">
        <f>D88/D86</f>
        <v>0.31292170434797867</v>
      </c>
      <c r="O88" s="18">
        <f>E88/E86</f>
        <v>0.28302315481674717</v>
      </c>
      <c r="P88" s="18">
        <f>F88/F86</f>
        <v>0.27792071764971477</v>
      </c>
      <c r="Q88" s="18">
        <f t="shared" ref="Q88:R88" si="84">G88/G86</f>
        <v>0.26376747583332105</v>
      </c>
      <c r="R88" s="412">
        <f t="shared" si="84"/>
        <v>0.26409221338945527</v>
      </c>
      <c r="S88" s="173">
        <f>I88/I86</f>
        <v>0.27124622498875378</v>
      </c>
      <c r="T88" s="96">
        <f>J88/J86</f>
        <v>0.26080257489433173</v>
      </c>
      <c r="U88" s="78">
        <f>K88/K86</f>
        <v>0.2686315735253243</v>
      </c>
      <c r="W88" s="105">
        <f t="shared" si="50"/>
        <v>3.1843866530121459E-2</v>
      </c>
      <c r="X88" s="104">
        <f t="shared" si="51"/>
        <v>0.78289986309925674</v>
      </c>
    </row>
    <row r="89" spans="1:24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15">
        <v>990456</v>
      </c>
      <c r="J89" s="14">
        <v>780298</v>
      </c>
      <c r="K89" s="161">
        <v>988260</v>
      </c>
      <c r="M89" s="135">
        <f>C89/C92</f>
        <v>1.9588716480195413E-3</v>
      </c>
      <c r="N89" s="261">
        <f>D89/D92</f>
        <v>2.244115338839859E-3</v>
      </c>
      <c r="O89" s="21">
        <f>E89/E92</f>
        <v>2.0423080905092711E-3</v>
      </c>
      <c r="P89" s="21">
        <f>F89/F92</f>
        <v>2.165248639652968E-3</v>
      </c>
      <c r="Q89" s="21">
        <f t="shared" ref="Q89:R89" si="85">G89/G92</f>
        <v>1.8143278154118612E-3</v>
      </c>
      <c r="R89" s="418">
        <f t="shared" si="85"/>
        <v>1.9867557485289426E-3</v>
      </c>
      <c r="S89" s="27">
        <f>I89/I92</f>
        <v>2.5235357488133008E-3</v>
      </c>
      <c r="T89" s="20">
        <f>J89/J92</f>
        <v>2.8160191691026697E-3</v>
      </c>
      <c r="U89" s="235">
        <f>K89/K92</f>
        <v>3.5391012657427757E-3</v>
      </c>
      <c r="W89" s="64">
        <f t="shared" si="50"/>
        <v>0.26651612589036494</v>
      </c>
      <c r="X89" s="130">
        <f t="shared" si="51"/>
        <v>7.2308209664010595E-2</v>
      </c>
    </row>
    <row r="90" spans="1:24" ht="20.100000000000001" customHeight="1" x14ac:dyDescent="0.25">
      <c r="A90" s="24"/>
      <c r="B90" t="s">
        <v>91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12">
        <v>950530</v>
      </c>
      <c r="J90" s="11">
        <v>749341</v>
      </c>
      <c r="K90" s="162">
        <v>948830</v>
      </c>
      <c r="M90" s="77">
        <f>C90/C89</f>
        <v>0.84405534615885502</v>
      </c>
      <c r="N90" s="37">
        <f>D90/D89</f>
        <v>0.88672630169862798</v>
      </c>
      <c r="O90" s="18">
        <f>E90/E89</f>
        <v>0.84212358627761574</v>
      </c>
      <c r="P90" s="18">
        <f>F90/F89</f>
        <v>0.90626294413139141</v>
      </c>
      <c r="Q90" s="18">
        <f t="shared" ref="Q90:R90" si="86">G90/G89</f>
        <v>0.92200973471114056</v>
      </c>
      <c r="R90" s="412">
        <f t="shared" si="86"/>
        <v>0.93963034008455604</v>
      </c>
      <c r="S90" s="173">
        <f>I90/I89</f>
        <v>0.95968927443520968</v>
      </c>
      <c r="T90" s="96">
        <f>J90/J89</f>
        <v>0.96032669569831008</v>
      </c>
      <c r="U90" s="78">
        <f>K90/K89</f>
        <v>0.96010159269827777</v>
      </c>
      <c r="W90" s="107">
        <f t="shared" si="50"/>
        <v>0.26621925131548924</v>
      </c>
      <c r="X90" s="104">
        <f t="shared" si="51"/>
        <v>-2.2510300003231176E-2</v>
      </c>
    </row>
    <row r="91" spans="1:24" ht="20.100000000000001" customHeight="1" thickBot="1" x14ac:dyDescent="0.3">
      <c r="A91" s="24"/>
      <c r="B91" t="s">
        <v>92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12">
        <v>39926</v>
      </c>
      <c r="J91" s="11">
        <v>30957</v>
      </c>
      <c r="K91" s="162">
        <v>39430</v>
      </c>
      <c r="M91" s="77">
        <f>C91/C89</f>
        <v>0.15594465384114498</v>
      </c>
      <c r="N91" s="416">
        <f>D91/D89</f>
        <v>0.11327369830137206</v>
      </c>
      <c r="O91" s="420">
        <f>E91/E89</f>
        <v>0.15787641372238426</v>
      </c>
      <c r="P91" s="420">
        <f>F91/F89</f>
        <v>9.3737055868608546E-2</v>
      </c>
      <c r="Q91" s="420">
        <f t="shared" ref="Q91:R91" si="87">G91/G89</f>
        <v>7.7990265288859495E-2</v>
      </c>
      <c r="R91" s="419">
        <f t="shared" si="87"/>
        <v>6.0369659915443984E-2</v>
      </c>
      <c r="S91" s="173">
        <f>I91/I89</f>
        <v>4.0310725564790359E-2</v>
      </c>
      <c r="T91" s="236">
        <f>J91/J89</f>
        <v>3.9673304301689867E-2</v>
      </c>
      <c r="U91" s="78">
        <f>K91/K89</f>
        <v>3.989840730172222E-2</v>
      </c>
      <c r="W91" s="105">
        <f t="shared" si="50"/>
        <v>0.2737022321284362</v>
      </c>
      <c r="X91" s="104">
        <f t="shared" si="51"/>
        <v>2.251030000323534E-2</v>
      </c>
    </row>
    <row r="92" spans="1:24" ht="20.100000000000001" customHeight="1" thickBot="1" x14ac:dyDescent="0.3">
      <c r="A92" s="74" t="s">
        <v>21</v>
      </c>
      <c r="B92" s="100"/>
      <c r="C92" s="83">
        <f t="shared" ref="C92:F92" si="88">C54+C57+C60+C63+C65+C68+C71+C74+C77+C80+C83+C86+C89</f>
        <v>270476629</v>
      </c>
      <c r="D92" s="84">
        <f t="shared" si="88"/>
        <v>289277021</v>
      </c>
      <c r="E92" s="84">
        <f t="shared" si="88"/>
        <v>309420015</v>
      </c>
      <c r="F92" s="84">
        <f t="shared" si="88"/>
        <v>332265767</v>
      </c>
      <c r="G92" s="84">
        <f t="shared" ref="G92" si="89">G54+G57+G60+G63+G65+G68+G71+G74+G77+G80+G83+G86+G89</f>
        <v>352509064</v>
      </c>
      <c r="H92" s="84">
        <f t="shared" ref="H92:K93" si="90">H54+H57+H60+H63+H65+H68+H71+H74+H77+H80+H83+H86+H89</f>
        <v>392280229</v>
      </c>
      <c r="I92" s="168">
        <f t="shared" si="90"/>
        <v>392487406</v>
      </c>
      <c r="J92" s="191">
        <f t="shared" si="90"/>
        <v>277092574</v>
      </c>
      <c r="K92" s="189">
        <f t="shared" si="90"/>
        <v>279240385</v>
      </c>
      <c r="M92" s="89">
        <f>M54+M57+M60+M63+M65+M68+M71+M74+M77+M80+M83+M86+M89</f>
        <v>1</v>
      </c>
      <c r="N92" s="417">
        <f t="shared" ref="N92:T92" si="91">N54+N57+N60+N63+N65+N68+N71+N74+N77+N80+N83+N86+N89</f>
        <v>0.99999999999999989</v>
      </c>
      <c r="O92" s="417">
        <f t="shared" si="91"/>
        <v>1</v>
      </c>
      <c r="P92" s="417">
        <f t="shared" si="91"/>
        <v>0.99999999999999989</v>
      </c>
      <c r="Q92" s="417">
        <f t="shared" ref="Q92:R92" si="92">Q54+Q57+Q60+Q63+Q65+Q68+Q71+Q74+Q77+Q80+Q83+Q86+Q89</f>
        <v>1</v>
      </c>
      <c r="R92" s="417">
        <f t="shared" si="92"/>
        <v>1</v>
      </c>
      <c r="S92" s="175">
        <f t="shared" si="91"/>
        <v>0.99999999999999989</v>
      </c>
      <c r="T92" s="182">
        <f t="shared" si="91"/>
        <v>1</v>
      </c>
      <c r="U92" s="414">
        <f>U54+U57+U60+U63+U65+U68+U71+U74+U77+U80+U83+U86+U89</f>
        <v>1</v>
      </c>
      <c r="W92" s="93">
        <f t="shared" si="50"/>
        <v>7.751239843764272E-3</v>
      </c>
      <c r="X92" s="133">
        <f t="shared" si="51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132873186</v>
      </c>
      <c r="D93" s="317">
        <f t="shared" ref="D93:F93" si="93">D55+D58+D61+D64+D66+D69+D72+D75+D78+D81+D84+D87+D90</f>
        <v>143542959</v>
      </c>
      <c r="E93" s="317">
        <f t="shared" si="93"/>
        <v>160484326</v>
      </c>
      <c r="F93" s="317">
        <f t="shared" si="93"/>
        <v>174518414</v>
      </c>
      <c r="G93" s="317">
        <f t="shared" ref="G93" si="94">G55+G58+G61+G64+G66+G69+G72+G75+G78+G81+G84+G87+G90</f>
        <v>182645433</v>
      </c>
      <c r="H93" s="317">
        <f t="shared" si="90"/>
        <v>202444171</v>
      </c>
      <c r="I93" s="249">
        <f t="shared" si="90"/>
        <v>199800352</v>
      </c>
      <c r="J93" s="317">
        <f t="shared" si="90"/>
        <v>141334542</v>
      </c>
      <c r="K93" s="190">
        <f t="shared" si="90"/>
        <v>141225143</v>
      </c>
      <c r="M93" s="77">
        <f>C93/C92</f>
        <v>0.49125570106095934</v>
      </c>
      <c r="N93" s="79">
        <f>D93/D92</f>
        <v>0.49621279458626616</v>
      </c>
      <c r="O93" s="79">
        <f>E93/E92</f>
        <v>0.51866174849742674</v>
      </c>
      <c r="P93" s="79">
        <f>F93/F92</f>
        <v>0.5252374193577396</v>
      </c>
      <c r="Q93" s="79">
        <f t="shared" ref="Q93:R93" si="95">G93/G92</f>
        <v>0.51812974942397505</v>
      </c>
      <c r="R93" s="79">
        <f t="shared" si="95"/>
        <v>0.51607028862012827</v>
      </c>
      <c r="S93" s="79">
        <f t="shared" ref="S93:T93" si="96">I93/I92</f>
        <v>0.50906181687776242</v>
      </c>
      <c r="T93" s="79">
        <f t="shared" si="96"/>
        <v>0.51006253960454384</v>
      </c>
      <c r="U93" s="78">
        <f>K93/K92</f>
        <v>0.50574755868496601</v>
      </c>
      <c r="W93" s="107">
        <f t="shared" si="50"/>
        <v>-7.7404290877455849E-4</v>
      </c>
      <c r="X93" s="104">
        <f t="shared" si="51"/>
        <v>-0.43149809195778266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137603443</v>
      </c>
      <c r="D94" s="33">
        <f t="shared" ref="D94:F94" si="97">D56+D59+D62+D67+D70+D73+D76+D79+D82+D85+D88+D91</f>
        <v>145734062</v>
      </c>
      <c r="E94" s="33">
        <f t="shared" si="97"/>
        <v>148935689</v>
      </c>
      <c r="F94" s="33">
        <f t="shared" si="97"/>
        <v>157747353</v>
      </c>
      <c r="G94" s="33">
        <f t="shared" ref="G94" si="98">G56+G59+G62+G67+G70+G73+G76+G79+G82+G85+G88+G91</f>
        <v>169863631</v>
      </c>
      <c r="H94" s="33">
        <f t="shared" ref="H94:K94" si="99">H56+H59+H62+H67+H70+H73+H76+H79+H82+H85+H88+H91</f>
        <v>189836058</v>
      </c>
      <c r="I94" s="43">
        <f t="shared" si="99"/>
        <v>192687054</v>
      </c>
      <c r="J94" s="33">
        <f t="shared" si="99"/>
        <v>135758032</v>
      </c>
      <c r="K94" s="163">
        <f t="shared" si="99"/>
        <v>138015242</v>
      </c>
      <c r="M94" s="148">
        <f>C94/C92</f>
        <v>0.50874429893904072</v>
      </c>
      <c r="N94" s="80">
        <f>D94/D92</f>
        <v>0.5037872054137339</v>
      </c>
      <c r="O94" s="80">
        <f>E94/E92</f>
        <v>0.48133825150257331</v>
      </c>
      <c r="P94" s="80">
        <f>F94/F92</f>
        <v>0.4747625806422604</v>
      </c>
      <c r="Q94" s="80">
        <f t="shared" ref="Q94:R94" si="100">G94/G92</f>
        <v>0.48187025057602489</v>
      </c>
      <c r="R94" s="80">
        <f t="shared" si="100"/>
        <v>0.48392971137987179</v>
      </c>
      <c r="S94" s="80">
        <f t="shared" ref="S94:T94" si="101">I94/I92</f>
        <v>0.49093818312223758</v>
      </c>
      <c r="T94" s="80">
        <f t="shared" si="101"/>
        <v>0.48993746039545616</v>
      </c>
      <c r="U94" s="237">
        <f>K94/K92</f>
        <v>0.49425244131503399</v>
      </c>
      <c r="W94" s="105">
        <f t="shared" si="50"/>
        <v>1.662671421164974E-2</v>
      </c>
      <c r="X94" s="106">
        <f t="shared" si="51"/>
        <v>0.43149809195778266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70" t="s">
        <v>36</v>
      </c>
      <c r="B99" s="485"/>
      <c r="C99" s="472">
        <v>2016</v>
      </c>
      <c r="D99" s="461">
        <v>2017</v>
      </c>
      <c r="E99" s="476">
        <v>2018</v>
      </c>
      <c r="F99" s="476">
        <v>2019</v>
      </c>
      <c r="G99" s="476">
        <v>2020</v>
      </c>
      <c r="H99" s="461">
        <v>2021</v>
      </c>
      <c r="I99" s="463">
        <v>2022</v>
      </c>
      <c r="J99" s="467" t="str">
        <f>J5</f>
        <v>janeiro - setembro</v>
      </c>
      <c r="K99" s="468"/>
      <c r="M99" s="478" t="s">
        <v>90</v>
      </c>
    </row>
    <row r="100" spans="1:13" ht="21.75" customHeight="1" thickBot="1" x14ac:dyDescent="0.3">
      <c r="A100" s="486"/>
      <c r="B100" s="487"/>
      <c r="C100" s="488"/>
      <c r="D100" s="469"/>
      <c r="E100" s="484"/>
      <c r="F100" s="484"/>
      <c r="G100" s="484"/>
      <c r="H100" s="469"/>
      <c r="I100" s="489"/>
      <c r="J100" s="167">
        <v>2022</v>
      </c>
      <c r="K100" s="169">
        <v>2023</v>
      </c>
      <c r="M100" s="479"/>
    </row>
    <row r="101" spans="1:13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4">
        <f t="shared" ref="D101:K116" si="102">D54/D7</f>
        <v>3.1804030646425181</v>
      </c>
      <c r="E101" s="134">
        <f t="shared" si="102"/>
        <v>3.2743204425841306</v>
      </c>
      <c r="F101" s="134">
        <f t="shared" si="102"/>
        <v>3.2864474761518645</v>
      </c>
      <c r="G101" s="134">
        <f t="shared" ref="G101:H101" si="103">G54/G7</f>
        <v>3.2671922631423351</v>
      </c>
      <c r="H101" s="134">
        <f t="shared" si="103"/>
        <v>3.3284059883369497</v>
      </c>
      <c r="I101" s="126">
        <f t="shared" si="102"/>
        <v>3.5141662326542784</v>
      </c>
      <c r="J101" s="201">
        <f t="shared" si="102"/>
        <v>3.4923825422976766</v>
      </c>
      <c r="K101" s="186">
        <f t="shared" si="102"/>
        <v>3.7008265831474172</v>
      </c>
      <c r="M101" s="23">
        <f>(K101-J101)/J101</f>
        <v>5.9685340401628206E-2</v>
      </c>
    </row>
    <row r="102" spans="1:13" ht="20.100000000000001" customHeight="1" x14ac:dyDescent="0.25">
      <c r="A102" s="24"/>
      <c r="B102" t="s">
        <v>91</v>
      </c>
      <c r="C102" s="244">
        <f t="shared" ref="C102:K117" si="104">C55/C8</f>
        <v>3.3902505589553571</v>
      </c>
      <c r="D102" s="245">
        <f t="shared" si="104"/>
        <v>3.3264493793849317</v>
      </c>
      <c r="E102" s="245">
        <f t="shared" si="102"/>
        <v>3.1549509809327407</v>
      </c>
      <c r="F102" s="245">
        <f t="shared" si="102"/>
        <v>3.0478239172979733</v>
      </c>
      <c r="G102" s="245">
        <f t="shared" ref="G102:H102" si="105">G55/G8</f>
        <v>3.3095356561730966</v>
      </c>
      <c r="H102" s="245">
        <f t="shared" si="105"/>
        <v>3.2156203604438418</v>
      </c>
      <c r="I102" s="119">
        <f t="shared" si="104"/>
        <v>2.9978505802707929</v>
      </c>
      <c r="J102" s="166">
        <f t="shared" si="102"/>
        <v>2.9578554576386318</v>
      </c>
      <c r="K102" s="185">
        <f t="shared" si="102"/>
        <v>3.0549943283215444</v>
      </c>
      <c r="M102" s="242">
        <f t="shared" ref="M102:M141" si="106">(K102-J102)/J102</f>
        <v>3.2840979579327467E-2</v>
      </c>
    </row>
    <row r="103" spans="1:13" ht="20.100000000000001" customHeight="1" thickBot="1" x14ac:dyDescent="0.3">
      <c r="A103" s="24"/>
      <c r="B103" t="s">
        <v>92</v>
      </c>
      <c r="C103" s="244">
        <f t="shared" si="104"/>
        <v>3.0992542341842744</v>
      </c>
      <c r="D103" s="245">
        <f t="shared" si="104"/>
        <v>3.1766314351302305</v>
      </c>
      <c r="E103" s="245">
        <f t="shared" si="102"/>
        <v>3.2781084789864363</v>
      </c>
      <c r="F103" s="245">
        <f t="shared" si="102"/>
        <v>3.2942250757422418</v>
      </c>
      <c r="G103" s="245">
        <f t="shared" ref="G103:H103" si="107">G56/G9</f>
        <v>3.2660159387008676</v>
      </c>
      <c r="H103" s="245">
        <f t="shared" si="107"/>
        <v>3.3324889773592208</v>
      </c>
      <c r="I103" s="119">
        <f t="shared" si="104"/>
        <v>3.5421241285011251</v>
      </c>
      <c r="J103" s="166">
        <f t="shared" si="102"/>
        <v>3.5218658719008893</v>
      </c>
      <c r="K103" s="185">
        <f t="shared" si="102"/>
        <v>3.7415983356998495</v>
      </c>
      <c r="M103" s="34">
        <f t="shared" si="106"/>
        <v>6.2390923388675766E-2</v>
      </c>
    </row>
    <row r="104" spans="1:13" ht="20.100000000000001" customHeight="1" thickBot="1" x14ac:dyDescent="0.3">
      <c r="A104" s="5" t="s">
        <v>18</v>
      </c>
      <c r="B104" s="6"/>
      <c r="C104" s="113">
        <f t="shared" si="104"/>
        <v>3.0683299669482187</v>
      </c>
      <c r="D104" s="134">
        <f t="shared" si="104"/>
        <v>3.4523042163670796</v>
      </c>
      <c r="E104" s="134">
        <f t="shared" si="102"/>
        <v>4.9327896800144559</v>
      </c>
      <c r="F104" s="134">
        <f t="shared" si="102"/>
        <v>5.4892722757062522</v>
      </c>
      <c r="G104" s="134">
        <f t="shared" ref="G104:H104" si="108">G57/G10</f>
        <v>6.0537592649209637</v>
      </c>
      <c r="H104" s="134">
        <f t="shared" si="108"/>
        <v>6.8455806236617081</v>
      </c>
      <c r="I104" s="126">
        <f t="shared" si="104"/>
        <v>8.1720527847546141</v>
      </c>
      <c r="J104" s="201">
        <f t="shared" si="102"/>
        <v>7.6300852108771178</v>
      </c>
      <c r="K104" s="186">
        <f t="shared" si="102"/>
        <v>8.1720459251710267</v>
      </c>
      <c r="M104" s="23">
        <f t="shared" si="106"/>
        <v>7.1029444536387779E-2</v>
      </c>
    </row>
    <row r="105" spans="1:13" ht="20.100000000000001" customHeight="1" x14ac:dyDescent="0.25">
      <c r="A105" s="24"/>
      <c r="B105" t="s">
        <v>91</v>
      </c>
      <c r="C105" s="244">
        <f t="shared" si="104"/>
        <v>3.003180074922565</v>
      </c>
      <c r="D105" s="245">
        <f t="shared" si="104"/>
        <v>3.3526690676270507</v>
      </c>
      <c r="E105" s="245">
        <f t="shared" si="102"/>
        <v>4.8271347369765607</v>
      </c>
      <c r="F105" s="245">
        <f t="shared" si="102"/>
        <v>5.0853207757354806</v>
      </c>
      <c r="G105" s="245">
        <f t="shared" ref="G105:H105" si="109">G58/G11</f>
        <v>6.0117609230655074</v>
      </c>
      <c r="H105" s="245">
        <f t="shared" si="109"/>
        <v>6.9809759646981506</v>
      </c>
      <c r="I105" s="119">
        <f t="shared" si="104"/>
        <v>8.9296635208399078</v>
      </c>
      <c r="J105" s="166">
        <f t="shared" si="102"/>
        <v>8.098096875064714</v>
      </c>
      <c r="K105" s="185">
        <f t="shared" si="102"/>
        <v>8.4271888943976201</v>
      </c>
      <c r="M105" s="242">
        <f t="shared" si="106"/>
        <v>4.0638192455591762E-2</v>
      </c>
    </row>
    <row r="106" spans="1:13" ht="20.100000000000001" customHeight="1" thickBot="1" x14ac:dyDescent="0.3">
      <c r="A106" s="24"/>
      <c r="B106" t="s">
        <v>92</v>
      </c>
      <c r="C106" s="244">
        <f t="shared" si="104"/>
        <v>3.669365721997301</v>
      </c>
      <c r="D106" s="245">
        <f t="shared" si="104"/>
        <v>4.2553539176055732</v>
      </c>
      <c r="E106" s="245">
        <f t="shared" si="102"/>
        <v>5.2304969856932901</v>
      </c>
      <c r="F106" s="245">
        <f t="shared" si="102"/>
        <v>6.2601889208320252</v>
      </c>
      <c r="G106" s="245">
        <f t="shared" ref="G106:H106" si="110">G59/G12</f>
        <v>6.1383217131474099</v>
      </c>
      <c r="H106" s="245">
        <f t="shared" si="110"/>
        <v>6.6389396381873542</v>
      </c>
      <c r="I106" s="119">
        <f t="shared" si="104"/>
        <v>7.2236008115921209</v>
      </c>
      <c r="J106" s="166">
        <f t="shared" si="102"/>
        <v>7.0662175648702599</v>
      </c>
      <c r="K106" s="185">
        <f t="shared" si="102"/>
        <v>7.864345164067732</v>
      </c>
      <c r="M106" s="34">
        <f t="shared" si="106"/>
        <v>0.11294976299135877</v>
      </c>
    </row>
    <row r="107" spans="1:13" ht="20.100000000000001" customHeight="1" thickBot="1" x14ac:dyDescent="0.3">
      <c r="A107" s="5" t="s">
        <v>15</v>
      </c>
      <c r="B107" s="6"/>
      <c r="C107" s="113">
        <f t="shared" si="104"/>
        <v>4.6082630427651941</v>
      </c>
      <c r="D107" s="134">
        <f t="shared" si="104"/>
        <v>4.758014830125072</v>
      </c>
      <c r="E107" s="134">
        <f t="shared" si="102"/>
        <v>5.2158887373037963</v>
      </c>
      <c r="F107" s="134">
        <f t="shared" si="102"/>
        <v>5.8826120227282956</v>
      </c>
      <c r="G107" s="134">
        <f t="shared" ref="G107:H107" si="111">G60/G13</f>
        <v>5.924750748432853</v>
      </c>
      <c r="H107" s="134">
        <f t="shared" si="111"/>
        <v>6.1938970060852334</v>
      </c>
      <c r="I107" s="126">
        <f t="shared" si="104"/>
        <v>6.4560967668676321</v>
      </c>
      <c r="J107" s="201">
        <f t="shared" si="102"/>
        <v>6.300696700319719</v>
      </c>
      <c r="K107" s="186">
        <f t="shared" si="102"/>
        <v>6.4753187404495582</v>
      </c>
      <c r="M107" s="23">
        <f t="shared" si="106"/>
        <v>2.7714719250170914E-2</v>
      </c>
    </row>
    <row r="108" spans="1:13" ht="20.100000000000001" customHeight="1" x14ac:dyDescent="0.25">
      <c r="A108" s="24"/>
      <c r="B108" t="s">
        <v>91</v>
      </c>
      <c r="C108" s="244">
        <f t="shared" si="104"/>
        <v>1.7211880993733839</v>
      </c>
      <c r="D108" s="245">
        <f t="shared" si="104"/>
        <v>1.9959343887231404</v>
      </c>
      <c r="E108" s="245">
        <f t="shared" si="102"/>
        <v>2.4975377130397378</v>
      </c>
      <c r="F108" s="245">
        <f t="shared" si="102"/>
        <v>2.9968969543271862</v>
      </c>
      <c r="G108" s="245">
        <f t="shared" ref="G108:H108" si="112">G61/G14</f>
        <v>3.3948232088674222</v>
      </c>
      <c r="H108" s="245">
        <f t="shared" si="112"/>
        <v>3.6931763696773587</v>
      </c>
      <c r="I108" s="119">
        <f t="shared" si="104"/>
        <v>4.368837073673423</v>
      </c>
      <c r="J108" s="166">
        <f t="shared" si="102"/>
        <v>4.1951524865535132</v>
      </c>
      <c r="K108" s="185">
        <f t="shared" si="102"/>
        <v>4.6358191229813981</v>
      </c>
      <c r="M108" s="242">
        <f t="shared" si="106"/>
        <v>0.10504186387511034</v>
      </c>
    </row>
    <row r="109" spans="1:13" ht="20.100000000000001" customHeight="1" thickBot="1" x14ac:dyDescent="0.3">
      <c r="A109" s="24"/>
      <c r="B109" t="s">
        <v>92</v>
      </c>
      <c r="C109" s="244">
        <f t="shared" si="104"/>
        <v>5.0788326906901489</v>
      </c>
      <c r="D109" s="245">
        <f t="shared" si="104"/>
        <v>5.0760587240005988</v>
      </c>
      <c r="E109" s="245">
        <f t="shared" si="102"/>
        <v>5.4829726419442419</v>
      </c>
      <c r="F109" s="245">
        <f t="shared" si="102"/>
        <v>6.0456739587301671</v>
      </c>
      <c r="G109" s="245">
        <f t="shared" ref="G109:H109" si="113">G62/G15</f>
        <v>6.0206046502005215</v>
      </c>
      <c r="H109" s="245">
        <f t="shared" si="113"/>
        <v>6.2906978598650767</v>
      </c>
      <c r="I109" s="119">
        <f t="shared" si="104"/>
        <v>6.5250346669958041</v>
      </c>
      <c r="J109" s="166">
        <f t="shared" si="102"/>
        <v>6.3721116822290247</v>
      </c>
      <c r="K109" s="185">
        <f t="shared" si="102"/>
        <v>6.5323321591056702</v>
      </c>
      <c r="M109" s="34">
        <f t="shared" si="106"/>
        <v>2.5144015809308431E-2</v>
      </c>
    </row>
    <row r="110" spans="1:13" ht="20.100000000000001" customHeight="1" thickBot="1" x14ac:dyDescent="0.3">
      <c r="A110" s="5" t="s">
        <v>8</v>
      </c>
      <c r="B110" s="6"/>
      <c r="C110" s="113">
        <f t="shared" si="104"/>
        <v>1.8313554028732042</v>
      </c>
      <c r="D110" s="134">
        <f t="shared" si="104"/>
        <v>2.1490453320838703</v>
      </c>
      <c r="E110" s="134">
        <f t="shared" si="102"/>
        <v>1.8330268616317045</v>
      </c>
      <c r="F110" s="134">
        <f t="shared" si="102"/>
        <v>1.8614387112903401</v>
      </c>
      <c r="G110" s="134">
        <f t="shared" ref="G110" si="114">G63/G16</f>
        <v>2.0368236331900675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104"/>
        <v>1.8313554028732042</v>
      </c>
      <c r="D111" s="245">
        <f t="shared" si="104"/>
        <v>2.1490453320838703</v>
      </c>
      <c r="E111" s="245">
        <f t="shared" si="102"/>
        <v>1.8330268616317045</v>
      </c>
      <c r="F111" s="245">
        <f t="shared" si="102"/>
        <v>1.8614387112903401</v>
      </c>
      <c r="G111" s="245">
        <f t="shared" ref="G111" si="115">G64/G17</f>
        <v>2.0368236331900675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104"/>
        <v>3.4174447174447176</v>
      </c>
      <c r="D112" s="134">
        <f t="shared" si="104"/>
        <v>3.5232390991854334</v>
      </c>
      <c r="E112" s="134">
        <f t="shared" si="102"/>
        <v>3.3732123411978221</v>
      </c>
      <c r="F112" s="134">
        <f t="shared" si="102"/>
        <v>4.1576092415871422</v>
      </c>
      <c r="G112" s="134">
        <f t="shared" ref="G112:H112" si="116">G65/G18</f>
        <v>4.3125341492733034</v>
      </c>
      <c r="H112" s="134">
        <f t="shared" si="116"/>
        <v>4.0231084939329049</v>
      </c>
      <c r="I112" s="126">
        <f t="shared" si="104"/>
        <v>4.4964476992020987</v>
      </c>
      <c r="J112" s="201">
        <f t="shared" si="102"/>
        <v>3.988694013625163</v>
      </c>
      <c r="K112" s="186">
        <f t="shared" si="102"/>
        <v>5.8220022413149044</v>
      </c>
      <c r="M112" s="23">
        <f t="shared" si="106"/>
        <v>0.45962618877939992</v>
      </c>
    </row>
    <row r="113" spans="1:13" ht="20.100000000000001" customHeight="1" x14ac:dyDescent="0.25">
      <c r="A113" s="24"/>
      <c r="B113" t="s">
        <v>91</v>
      </c>
      <c r="C113" s="244">
        <f t="shared" si="104"/>
        <v>2.8253545024845472</v>
      </c>
      <c r="D113" s="245">
        <f t="shared" si="104"/>
        <v>2.9056913711469705</v>
      </c>
      <c r="E113" s="245">
        <f t="shared" si="102"/>
        <v>2.9232299484582693</v>
      </c>
      <c r="F113" s="245">
        <f t="shared" si="102"/>
        <v>3.1872068230277186</v>
      </c>
      <c r="G113" s="245">
        <f t="shared" ref="G113:H113" si="117">G66/G19</f>
        <v>3.16734693877551</v>
      </c>
      <c r="H113" s="245">
        <f t="shared" si="117"/>
        <v>2.9105640386413212</v>
      </c>
      <c r="I113" s="119">
        <f t="shared" si="104"/>
        <v>3.020503597122302</v>
      </c>
      <c r="J113" s="166">
        <f t="shared" si="102"/>
        <v>3.0366764772470001</v>
      </c>
      <c r="K113" s="185">
        <f t="shared" si="102"/>
        <v>3.1055533674675071</v>
      </c>
      <c r="M113" s="242">
        <f t="shared" si="106"/>
        <v>2.2681668836500378E-2</v>
      </c>
    </row>
    <row r="114" spans="1:13" ht="20.100000000000001" customHeight="1" thickBot="1" x14ac:dyDescent="0.3">
      <c r="A114" s="24"/>
      <c r="B114" t="s">
        <v>92</v>
      </c>
      <c r="C114" s="244">
        <f t="shared" si="104"/>
        <v>4.6514271280626422</v>
      </c>
      <c r="D114" s="245">
        <f t="shared" si="104"/>
        <v>5.023474178403756</v>
      </c>
      <c r="E114" s="245">
        <f t="shared" si="102"/>
        <v>5.2054491899852726</v>
      </c>
      <c r="F114" s="245">
        <f t="shared" si="102"/>
        <v>6.4955479452054794</v>
      </c>
      <c r="G114" s="245">
        <f t="shared" ref="G114:H114" si="118">G67/G20</f>
        <v>5.7833250124812778</v>
      </c>
      <c r="H114" s="245">
        <f t="shared" si="118"/>
        <v>5.5137787056367431</v>
      </c>
      <c r="I114" s="119">
        <f t="shared" si="104"/>
        <v>6.7829478963499579</v>
      </c>
      <c r="J114" s="166">
        <f t="shared" si="102"/>
        <v>5.6829170024174056</v>
      </c>
      <c r="K114" s="185">
        <f t="shared" si="102"/>
        <v>8.2721136767317933</v>
      </c>
      <c r="M114" s="34">
        <f t="shared" si="106"/>
        <v>0.45561050305907907</v>
      </c>
    </row>
    <row r="115" spans="1:13" ht="20.100000000000001" customHeight="1" thickBot="1" x14ac:dyDescent="0.3">
      <c r="A115" s="5" t="s">
        <v>19</v>
      </c>
      <c r="B115" s="6"/>
      <c r="C115" s="113">
        <f t="shared" si="104"/>
        <v>2.1756047266454122</v>
      </c>
      <c r="D115" s="134">
        <f t="shared" si="104"/>
        <v>2.6124092046803837</v>
      </c>
      <c r="E115" s="134">
        <f t="shared" si="102"/>
        <v>2.3239647922346882</v>
      </c>
      <c r="F115" s="134">
        <f t="shared" si="102"/>
        <v>2.6343167682601587</v>
      </c>
      <c r="G115" s="134">
        <f t="shared" ref="G115:H115" si="119">G68/G21</f>
        <v>3.4169438408825004</v>
      </c>
      <c r="H115" s="134">
        <f t="shared" si="119"/>
        <v>4.4149541795931206</v>
      </c>
      <c r="I115" s="126">
        <f t="shared" si="104"/>
        <v>4.8279227334933701</v>
      </c>
      <c r="J115" s="201">
        <f t="shared" si="102"/>
        <v>4.6269401651507795</v>
      </c>
      <c r="K115" s="186">
        <f t="shared" si="102"/>
        <v>4.6203470431515123</v>
      </c>
      <c r="M115" s="23">
        <f t="shared" si="106"/>
        <v>-1.4249421353933484E-3</v>
      </c>
    </row>
    <row r="116" spans="1:13" ht="20.100000000000001" customHeight="1" x14ac:dyDescent="0.25">
      <c r="A116" s="24"/>
      <c r="B116" t="s">
        <v>91</v>
      </c>
      <c r="C116" s="244">
        <f t="shared" si="104"/>
        <v>1.6828280230202874</v>
      </c>
      <c r="D116" s="245">
        <f t="shared" si="104"/>
        <v>1.9073363154958254</v>
      </c>
      <c r="E116" s="245">
        <f t="shared" si="102"/>
        <v>1.697864875860575</v>
      </c>
      <c r="F116" s="245">
        <f t="shared" si="102"/>
        <v>1.872614248860798</v>
      </c>
      <c r="G116" s="245">
        <f t="shared" ref="G116:H116" si="120">G69/G22</f>
        <v>2.3470665178296271</v>
      </c>
      <c r="H116" s="245">
        <f t="shared" si="120"/>
        <v>2.8015302727877578</v>
      </c>
      <c r="I116" s="119">
        <f t="shared" si="104"/>
        <v>3.0740431736260176</v>
      </c>
      <c r="J116" s="166">
        <f t="shared" si="102"/>
        <v>2.9791679732413505</v>
      </c>
      <c r="K116" s="185">
        <f t="shared" si="102"/>
        <v>3.2934561828549054</v>
      </c>
      <c r="M116" s="242">
        <f t="shared" si="106"/>
        <v>0.10549529681993984</v>
      </c>
    </row>
    <row r="117" spans="1:13" ht="20.100000000000001" customHeight="1" thickBot="1" x14ac:dyDescent="0.3">
      <c r="A117" s="24"/>
      <c r="B117" t="s">
        <v>92</v>
      </c>
      <c r="C117" s="244">
        <f t="shared" si="104"/>
        <v>3.6264928396707234</v>
      </c>
      <c r="D117" s="245">
        <f t="shared" si="104"/>
        <v>4.3545684530287856</v>
      </c>
      <c r="E117" s="245">
        <f t="shared" si="104"/>
        <v>4.5797611852218481</v>
      </c>
      <c r="F117" s="245">
        <f t="shared" si="104"/>
        <v>4.6582152723907511</v>
      </c>
      <c r="G117" s="245">
        <f t="shared" ref="G117:H117" si="121">G70/G23</f>
        <v>5.0913943343444199</v>
      </c>
      <c r="H117" s="245">
        <f t="shared" si="121"/>
        <v>5.8614842330739405</v>
      </c>
      <c r="I117" s="119">
        <f t="shared" si="104"/>
        <v>5.9762563906743882</v>
      </c>
      <c r="J117" s="166">
        <f t="shared" si="104"/>
        <v>5.8515276040736106</v>
      </c>
      <c r="K117" s="185">
        <f t="shared" si="104"/>
        <v>5.1089872704742589</v>
      </c>
      <c r="M117" s="34">
        <f t="shared" si="106"/>
        <v>-0.12689683512428845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2">C71/C24</f>
        <v>3.0944530831492969</v>
      </c>
      <c r="D118" s="134">
        <f t="shared" si="122"/>
        <v>3.0633340492995158</v>
      </c>
      <c r="E118" s="134">
        <f t="shared" si="122"/>
        <v>3.1628049484462837</v>
      </c>
      <c r="F118" s="134">
        <f t="shared" si="122"/>
        <v>3.3549586599272225</v>
      </c>
      <c r="G118" s="134">
        <f t="shared" ref="G118:H118" si="123">G71/G24</f>
        <v>3.5277086706265339</v>
      </c>
      <c r="H118" s="134">
        <f t="shared" si="123"/>
        <v>3.7201652026273089</v>
      </c>
      <c r="I118" s="126">
        <f t="shared" si="122"/>
        <v>3.8222487218485797</v>
      </c>
      <c r="J118" s="201">
        <f t="shared" si="122"/>
        <v>3.7136495822658699</v>
      </c>
      <c r="K118" s="186">
        <f t="shared" si="122"/>
        <v>4.0521267922179316</v>
      </c>
      <c r="M118" s="23">
        <f t="shared" si="106"/>
        <v>9.1144089514644241E-2</v>
      </c>
    </row>
    <row r="119" spans="1:13" ht="20.100000000000001" customHeight="1" x14ac:dyDescent="0.25">
      <c r="A119" s="24"/>
      <c r="B119" t="s">
        <v>91</v>
      </c>
      <c r="C119" s="244">
        <f t="shared" si="122"/>
        <v>1.3984592390442734</v>
      </c>
      <c r="D119" s="245">
        <f t="shared" si="122"/>
        <v>1.356311122936936</v>
      </c>
      <c r="E119" s="245">
        <f t="shared" si="122"/>
        <v>1.4408217398954686</v>
      </c>
      <c r="F119" s="245">
        <f t="shared" si="122"/>
        <v>1.5147026508782961</v>
      </c>
      <c r="G119" s="245">
        <f t="shared" ref="G119:H119" si="124">G72/G25</f>
        <v>1.6377704152503363</v>
      </c>
      <c r="H119" s="245">
        <f t="shared" si="124"/>
        <v>1.6609621344832233</v>
      </c>
      <c r="I119" s="119">
        <f t="shared" si="122"/>
        <v>1.6551560381353692</v>
      </c>
      <c r="J119" s="166">
        <f t="shared" si="122"/>
        <v>1.6608307543493273</v>
      </c>
      <c r="K119" s="185">
        <f t="shared" si="122"/>
        <v>1.7255268235913854</v>
      </c>
      <c r="M119" s="242">
        <f t="shared" si="106"/>
        <v>3.8954040965724114E-2</v>
      </c>
    </row>
    <row r="120" spans="1:13" ht="20.100000000000001" customHeight="1" thickBot="1" x14ac:dyDescent="0.3">
      <c r="A120" s="24"/>
      <c r="B120" t="s">
        <v>92</v>
      </c>
      <c r="C120" s="244">
        <f t="shared" si="122"/>
        <v>3.6702806122448979</v>
      </c>
      <c r="D120" s="245">
        <f t="shared" si="122"/>
        <v>3.9235036631512532</v>
      </c>
      <c r="E120" s="245">
        <f t="shared" si="122"/>
        <v>4.2516334741055983</v>
      </c>
      <c r="F120" s="245">
        <f t="shared" si="122"/>
        <v>4.385953011614764</v>
      </c>
      <c r="G120" s="245">
        <f t="shared" ref="G120:H120" si="125">G73/G26</f>
        <v>4.2956705988071953</v>
      </c>
      <c r="H120" s="245">
        <f t="shared" si="125"/>
        <v>4.4130116562252484</v>
      </c>
      <c r="I120" s="119">
        <f t="shared" si="122"/>
        <v>4.4343722262670031</v>
      </c>
      <c r="J120" s="166">
        <f t="shared" si="122"/>
        <v>4.3364348573929385</v>
      </c>
      <c r="K120" s="185">
        <f t="shared" si="122"/>
        <v>4.6382477094009857</v>
      </c>
      <c r="M120" s="34">
        <f t="shared" si="106"/>
        <v>6.959930494366906E-2</v>
      </c>
    </row>
    <row r="121" spans="1:13" ht="20.100000000000001" customHeight="1" thickBot="1" x14ac:dyDescent="0.3">
      <c r="A121" s="5" t="s">
        <v>86</v>
      </c>
      <c r="B121" s="6"/>
      <c r="C121" s="113">
        <f t="shared" si="122"/>
        <v>3.6242080016250129</v>
      </c>
      <c r="D121" s="134">
        <f t="shared" si="122"/>
        <v>3.8319918871902581</v>
      </c>
      <c r="E121" s="134">
        <f t="shared" si="122"/>
        <v>3.9938925411898385</v>
      </c>
      <c r="F121" s="134">
        <f t="shared" si="122"/>
        <v>3.769083871133954</v>
      </c>
      <c r="G121" s="134">
        <f t="shared" ref="G121:H121" si="126">G74/G27</f>
        <v>3.9081079730067483</v>
      </c>
      <c r="H121" s="134">
        <f t="shared" si="126"/>
        <v>3.7462922746351368</v>
      </c>
      <c r="I121" s="126">
        <f t="shared" si="122"/>
        <v>3.6058094764591622</v>
      </c>
      <c r="J121" s="201">
        <f t="shared" si="122"/>
        <v>3.4928000582549017</v>
      </c>
      <c r="K121" s="186">
        <f t="shared" si="122"/>
        <v>3.5664515209377567</v>
      </c>
      <c r="M121" s="23">
        <f t="shared" si="106"/>
        <v>2.1086652958787838E-2</v>
      </c>
    </row>
    <row r="122" spans="1:13" ht="20.100000000000001" customHeight="1" x14ac:dyDescent="0.25">
      <c r="A122" s="24"/>
      <c r="B122" t="s">
        <v>91</v>
      </c>
      <c r="C122" s="244">
        <f t="shared" si="122"/>
        <v>2.268099490944004</v>
      </c>
      <c r="D122" s="245">
        <f t="shared" si="122"/>
        <v>2.4100976750584673</v>
      </c>
      <c r="E122" s="245">
        <f t="shared" si="122"/>
        <v>2.4694698289017758</v>
      </c>
      <c r="F122" s="245">
        <f t="shared" si="122"/>
        <v>2.4741180153726572</v>
      </c>
      <c r="G122" s="245">
        <f t="shared" ref="G122:H122" si="127">G75/G28</f>
        <v>2.5058491201929898</v>
      </c>
      <c r="H122" s="245">
        <f t="shared" si="127"/>
        <v>2.2966982105664768</v>
      </c>
      <c r="I122" s="119">
        <f t="shared" si="122"/>
        <v>2.2431614743700456</v>
      </c>
      <c r="J122" s="166">
        <f t="shared" si="122"/>
        <v>2.2172162084029297</v>
      </c>
      <c r="K122" s="185">
        <f t="shared" si="122"/>
        <v>2.2771921403368784</v>
      </c>
      <c r="M122" s="242">
        <f t="shared" si="106"/>
        <v>2.7050105310726422E-2</v>
      </c>
    </row>
    <row r="123" spans="1:13" ht="20.100000000000001" customHeight="1" thickBot="1" x14ac:dyDescent="0.3">
      <c r="A123" s="24"/>
      <c r="B123" t="s">
        <v>92</v>
      </c>
      <c r="C123" s="244">
        <f t="shared" si="122"/>
        <v>4.4933625624162712</v>
      </c>
      <c r="D123" s="245">
        <f t="shared" si="122"/>
        <v>4.5026574565103257</v>
      </c>
      <c r="E123" s="245">
        <f t="shared" si="122"/>
        <v>5.2515960362015077</v>
      </c>
      <c r="F123" s="245">
        <f t="shared" si="122"/>
        <v>5.6843844802810155</v>
      </c>
      <c r="G123" s="245">
        <f t="shared" ref="G123:H123" si="128">G76/G29</f>
        <v>5.7192318266168751</v>
      </c>
      <c r="H123" s="245">
        <f t="shared" si="128"/>
        <v>5.3477948416742969</v>
      </c>
      <c r="I123" s="119">
        <f t="shared" si="122"/>
        <v>4.8908971428250476</v>
      </c>
      <c r="J123" s="166">
        <f t="shared" si="122"/>
        <v>4.7877940511081309</v>
      </c>
      <c r="K123" s="185">
        <f t="shared" si="122"/>
        <v>5.0307132439359394</v>
      </c>
      <c r="M123" s="34">
        <f t="shared" si="106"/>
        <v>5.0737185065758007E-2</v>
      </c>
    </row>
    <row r="124" spans="1:13" ht="20.100000000000001" customHeight="1" thickBot="1" x14ac:dyDescent="0.3">
      <c r="A124" s="5" t="s">
        <v>9</v>
      </c>
      <c r="B124" s="6"/>
      <c r="C124" s="113">
        <f t="shared" si="122"/>
        <v>2.9725197434027817</v>
      </c>
      <c r="D124" s="134">
        <f t="shared" si="122"/>
        <v>3.0922176967130417</v>
      </c>
      <c r="E124" s="134">
        <f t="shared" si="122"/>
        <v>3.3400513414949007</v>
      </c>
      <c r="F124" s="134">
        <f t="shared" si="122"/>
        <v>3.3903876616029951</v>
      </c>
      <c r="G124" s="134">
        <f t="shared" ref="G124:H124" si="129">G77/G30</f>
        <v>3.4035176225303028</v>
      </c>
      <c r="H124" s="134">
        <f t="shared" si="129"/>
        <v>3.5315880702886275</v>
      </c>
      <c r="I124" s="126">
        <f t="shared" si="122"/>
        <v>3.7294001155724814</v>
      </c>
      <c r="J124" s="201">
        <f t="shared" si="122"/>
        <v>3.643868057107523</v>
      </c>
      <c r="K124" s="186">
        <f t="shared" si="122"/>
        <v>3.8349746190826446</v>
      </c>
      <c r="M124" s="23">
        <f t="shared" si="106"/>
        <v>5.2446070763281311E-2</v>
      </c>
    </row>
    <row r="125" spans="1:13" ht="20.100000000000001" customHeight="1" x14ac:dyDescent="0.25">
      <c r="A125" s="24"/>
      <c r="B125" t="s">
        <v>91</v>
      </c>
      <c r="C125" s="244">
        <f t="shared" si="122"/>
        <v>2.9181149794315773</v>
      </c>
      <c r="D125" s="245">
        <f t="shared" si="122"/>
        <v>3.0410599434693277</v>
      </c>
      <c r="E125" s="245">
        <f t="shared" si="122"/>
        <v>3.298360874358127</v>
      </c>
      <c r="F125" s="245">
        <f t="shared" si="122"/>
        <v>3.3425153652964279</v>
      </c>
      <c r="G125" s="245">
        <f t="shared" ref="G125:H125" si="130">G78/G31</f>
        <v>3.3475191504735813</v>
      </c>
      <c r="H125" s="245">
        <f t="shared" si="130"/>
        <v>3.464746145016671</v>
      </c>
      <c r="I125" s="119">
        <f t="shared" si="122"/>
        <v>3.6513930064861837</v>
      </c>
      <c r="J125" s="166">
        <f t="shared" si="122"/>
        <v>3.5624892848002405</v>
      </c>
      <c r="K125" s="185">
        <f t="shared" si="122"/>
        <v>3.7482708595072638</v>
      </c>
      <c r="M125" s="242">
        <f t="shared" si="106"/>
        <v>5.2149370806441768E-2</v>
      </c>
    </row>
    <row r="126" spans="1:13" ht="20.100000000000001" customHeight="1" thickBot="1" x14ac:dyDescent="0.3">
      <c r="A126" s="24"/>
      <c r="B126" t="s">
        <v>92</v>
      </c>
      <c r="C126" s="244">
        <f t="shared" si="122"/>
        <v>5.6732394366197187</v>
      </c>
      <c r="D126" s="245">
        <f t="shared" si="122"/>
        <v>5.964771948640033</v>
      </c>
      <c r="E126" s="245">
        <f t="shared" si="122"/>
        <v>6.0453954752200367</v>
      </c>
      <c r="F126" s="245">
        <f t="shared" si="122"/>
        <v>5.3260315078769693</v>
      </c>
      <c r="G126" s="245">
        <f t="shared" ref="G126:H126" si="131">G79/G32</f>
        <v>5.4788778210527243</v>
      </c>
      <c r="H126" s="245">
        <f t="shared" si="131"/>
        <v>6.2383840991223538</v>
      </c>
      <c r="I126" s="119">
        <f t="shared" si="122"/>
        <v>6.7105557382439986</v>
      </c>
      <c r="J126" s="166">
        <f t="shared" si="122"/>
        <v>6.6517377330748308</v>
      </c>
      <c r="K126" s="185">
        <f t="shared" si="122"/>
        <v>7.2123166114529109</v>
      </c>
      <c r="M126" s="34">
        <f t="shared" si="106"/>
        <v>8.4275553377680598E-2</v>
      </c>
    </row>
    <row r="127" spans="1:13" ht="20.100000000000001" customHeight="1" thickBot="1" x14ac:dyDescent="0.3">
      <c r="A127" s="5" t="s">
        <v>12</v>
      </c>
      <c r="B127" s="6"/>
      <c r="C127" s="113">
        <f t="shared" si="122"/>
        <v>2.5870780949019956</v>
      </c>
      <c r="D127" s="134">
        <f t="shared" si="122"/>
        <v>2.6597150384712642</v>
      </c>
      <c r="E127" s="134">
        <f t="shared" si="122"/>
        <v>2.8435620972733431</v>
      </c>
      <c r="F127" s="134">
        <f t="shared" si="122"/>
        <v>2.4043502291056851</v>
      </c>
      <c r="G127" s="134">
        <f t="shared" ref="G127:H127" si="132">G80/G33</f>
        <v>2.4388556619832822</v>
      </c>
      <c r="H127" s="134">
        <f t="shared" si="132"/>
        <v>2.5250854549770492</v>
      </c>
      <c r="I127" s="126">
        <f t="shared" si="122"/>
        <v>2.7055924615291285</v>
      </c>
      <c r="J127" s="201">
        <f t="shared" si="122"/>
        <v>2.6153442495989618</v>
      </c>
      <c r="K127" s="186">
        <f t="shared" si="122"/>
        <v>2.9208946074000925</v>
      </c>
      <c r="M127" s="23">
        <f t="shared" si="106"/>
        <v>0.1168298811324681</v>
      </c>
    </row>
    <row r="128" spans="1:13" ht="20.100000000000001" customHeight="1" x14ac:dyDescent="0.25">
      <c r="A128" s="24"/>
      <c r="B128" t="s">
        <v>91</v>
      </c>
      <c r="C128" s="244">
        <f t="shared" si="122"/>
        <v>2.3895686024086142</v>
      </c>
      <c r="D128" s="245">
        <f t="shared" si="122"/>
        <v>2.4549275269370896</v>
      </c>
      <c r="E128" s="245">
        <f t="shared" si="122"/>
        <v>2.6163489018828794</v>
      </c>
      <c r="F128" s="245">
        <f t="shared" si="122"/>
        <v>2.2140297106097062</v>
      </c>
      <c r="G128" s="245">
        <f t="shared" ref="G128:H128" si="133">G81/G34</f>
        <v>2.2581991067471696</v>
      </c>
      <c r="H128" s="245">
        <f t="shared" si="133"/>
        <v>2.3334956822091208</v>
      </c>
      <c r="I128" s="119">
        <f t="shared" si="122"/>
        <v>2.5023150316899345</v>
      </c>
      <c r="J128" s="166">
        <f t="shared" si="122"/>
        <v>2.4395048191288002</v>
      </c>
      <c r="K128" s="185">
        <f t="shared" si="122"/>
        <v>2.7087094320695977</v>
      </c>
      <c r="M128" s="42">
        <f t="shared" si="106"/>
        <v>0.11035215459706951</v>
      </c>
    </row>
    <row r="129" spans="1:13" ht="20.100000000000001" customHeight="1" thickBot="1" x14ac:dyDescent="0.3">
      <c r="A129" s="24"/>
      <c r="B129" t="s">
        <v>92</v>
      </c>
      <c r="C129" s="244">
        <f t="shared" si="122"/>
        <v>4.2270905325136185</v>
      </c>
      <c r="D129" s="245">
        <f t="shared" si="122"/>
        <v>4.6068225001104679</v>
      </c>
      <c r="E129" s="245">
        <f t="shared" si="122"/>
        <v>5.0648714846842005</v>
      </c>
      <c r="F129" s="245">
        <f t="shared" si="122"/>
        <v>5.344949230714529</v>
      </c>
      <c r="G129" s="245">
        <f t="shared" ref="G129:H129" si="134">G82/G35</f>
        <v>5.3137135013419572</v>
      </c>
      <c r="H129" s="245">
        <f t="shared" si="134"/>
        <v>5.7135028496273561</v>
      </c>
      <c r="I129" s="119">
        <f t="shared" si="122"/>
        <v>6.4062315535699863</v>
      </c>
      <c r="J129" s="166">
        <f t="shared" si="122"/>
        <v>6.227979637259522</v>
      </c>
      <c r="K129" s="185">
        <f t="shared" si="122"/>
        <v>6.1931734332991253</v>
      </c>
      <c r="M129" s="160">
        <f t="shared" si="106"/>
        <v>-5.5886830059888168E-3</v>
      </c>
    </row>
    <row r="130" spans="1:13" ht="20.100000000000001" customHeight="1" thickBot="1" x14ac:dyDescent="0.3">
      <c r="A130" s="5" t="s">
        <v>11</v>
      </c>
      <c r="B130" s="6"/>
      <c r="C130" s="113">
        <f t="shared" si="122"/>
        <v>2.7053523323271169</v>
      </c>
      <c r="D130" s="134">
        <f t="shared" si="122"/>
        <v>2.8582163449429099</v>
      </c>
      <c r="E130" s="134">
        <f t="shared" si="122"/>
        <v>2.9886613293918165</v>
      </c>
      <c r="F130" s="134">
        <f t="shared" si="122"/>
        <v>3.0033512190316172</v>
      </c>
      <c r="G130" s="134">
        <f t="shared" ref="G130:H130" si="135">G83/G36</f>
        <v>3.0337369720846326</v>
      </c>
      <c r="H130" s="134">
        <f t="shared" si="135"/>
        <v>3.2037699739392358</v>
      </c>
      <c r="I130" s="126">
        <f t="shared" si="122"/>
        <v>3.4955653151283479</v>
      </c>
      <c r="J130" s="201">
        <f t="shared" si="122"/>
        <v>3.4276229957714568</v>
      </c>
      <c r="K130" s="186">
        <f t="shared" si="122"/>
        <v>3.5212853370195991</v>
      </c>
      <c r="M130" s="23">
        <f t="shared" si="106"/>
        <v>2.7325741881090892E-2</v>
      </c>
    </row>
    <row r="131" spans="1:13" ht="20.100000000000001" customHeight="1" x14ac:dyDescent="0.25">
      <c r="A131" s="24"/>
      <c r="B131" t="s">
        <v>91</v>
      </c>
      <c r="C131" s="244">
        <f t="shared" si="122"/>
        <v>2.5997788984357326</v>
      </c>
      <c r="D131" s="245">
        <f t="shared" si="122"/>
        <v>2.794444199812542</v>
      </c>
      <c r="E131" s="245">
        <f t="shared" si="122"/>
        <v>2.94147223020674</v>
      </c>
      <c r="F131" s="245">
        <f t="shared" si="122"/>
        <v>2.9576957094742244</v>
      </c>
      <c r="G131" s="245">
        <f t="shared" ref="G131:H131" si="136">G84/G37</f>
        <v>2.9980437136301616</v>
      </c>
      <c r="H131" s="245">
        <f t="shared" si="136"/>
        <v>3.1783300730595423</v>
      </c>
      <c r="I131" s="119">
        <f t="shared" si="122"/>
        <v>3.4936959050161924</v>
      </c>
      <c r="J131" s="166">
        <f t="shared" si="122"/>
        <v>3.4326765741283078</v>
      </c>
      <c r="K131" s="185">
        <f t="shared" si="122"/>
        <v>3.521997742452164</v>
      </c>
      <c r="M131" s="242">
        <f t="shared" si="106"/>
        <v>2.6020851774111092E-2</v>
      </c>
    </row>
    <row r="132" spans="1:13" ht="20.100000000000001" customHeight="1" thickBot="1" x14ac:dyDescent="0.3">
      <c r="A132" s="24"/>
      <c r="B132" t="s">
        <v>92</v>
      </c>
      <c r="C132" s="244">
        <f t="shared" si="122"/>
        <v>3.4312424880141918</v>
      </c>
      <c r="D132" s="245">
        <f t="shared" si="122"/>
        <v>3.2750121626158877</v>
      </c>
      <c r="E132" s="245">
        <f t="shared" si="122"/>
        <v>3.3217343818150593</v>
      </c>
      <c r="F132" s="245">
        <f t="shared" si="122"/>
        <v>3.3064303181241321</v>
      </c>
      <c r="G132" s="245">
        <f t="shared" ref="G132:H132" si="137">G85/G38</f>
        <v>3.2724594957000415</v>
      </c>
      <c r="H132" s="245">
        <f t="shared" si="137"/>
        <v>3.3727844341854603</v>
      </c>
      <c r="I132" s="119">
        <f t="shared" si="122"/>
        <v>3.5076474047442505</v>
      </c>
      <c r="J132" s="166">
        <f t="shared" si="122"/>
        <v>3.3954224932549173</v>
      </c>
      <c r="K132" s="185">
        <f t="shared" si="122"/>
        <v>3.5167269955070353</v>
      </c>
      <c r="M132" s="34">
        <f t="shared" si="106"/>
        <v>3.5725893461886433E-2</v>
      </c>
    </row>
    <row r="133" spans="1:13" ht="20.100000000000001" customHeight="1" thickBot="1" x14ac:dyDescent="0.3">
      <c r="A133" s="5" t="s">
        <v>6</v>
      </c>
      <c r="B133" s="6"/>
      <c r="C133" s="113">
        <f t="shared" si="122"/>
        <v>3.2203387361387796</v>
      </c>
      <c r="D133" s="134">
        <f t="shared" si="122"/>
        <v>3.5336721368834847</v>
      </c>
      <c r="E133" s="134">
        <f t="shared" si="122"/>
        <v>3.794407741231824</v>
      </c>
      <c r="F133" s="134">
        <f t="shared" si="122"/>
        <v>3.9585855236113172</v>
      </c>
      <c r="G133" s="134">
        <f t="shared" ref="G133:H133" si="138">G86/G39</f>
        <v>4.0431164340769117</v>
      </c>
      <c r="H133" s="134">
        <f t="shared" si="138"/>
        <v>4.2325026788254618</v>
      </c>
      <c r="I133" s="126">
        <f t="shared" si="122"/>
        <v>4.3853610007891595</v>
      </c>
      <c r="J133" s="201">
        <f t="shared" si="122"/>
        <v>4.2508360313584115</v>
      </c>
      <c r="K133" s="186">
        <f t="shared" si="122"/>
        <v>4.3814220562686081</v>
      </c>
      <c r="M133" s="23">
        <f t="shared" si="106"/>
        <v>3.0720080461081947E-2</v>
      </c>
    </row>
    <row r="134" spans="1:13" ht="20.100000000000001" customHeight="1" x14ac:dyDescent="0.25">
      <c r="A134" s="24"/>
      <c r="B134" t="s">
        <v>91</v>
      </c>
      <c r="C134" s="244">
        <f t="shared" ref="C134:K141" si="139">C87/C40</f>
        <v>3.029637548854502</v>
      </c>
      <c r="D134" s="245">
        <f t="shared" si="139"/>
        <v>3.3593437835032036</v>
      </c>
      <c r="E134" s="245">
        <f t="shared" si="139"/>
        <v>3.6408669286208442</v>
      </c>
      <c r="F134" s="245">
        <f t="shared" si="139"/>
        <v>3.778052870250252</v>
      </c>
      <c r="G134" s="245">
        <f t="shared" ref="G134:H134" si="140">G87/G40</f>
        <v>3.8963186330223492</v>
      </c>
      <c r="H134" s="245">
        <f t="shared" si="140"/>
        <v>4.0750250386271825</v>
      </c>
      <c r="I134" s="119">
        <f t="shared" si="139"/>
        <v>4.2320874220782718</v>
      </c>
      <c r="J134" s="166">
        <f t="shared" si="139"/>
        <v>4.1165932691020259</v>
      </c>
      <c r="K134" s="185">
        <f t="shared" si="139"/>
        <v>4.2692181746528588</v>
      </c>
      <c r="M134" s="242">
        <f t="shared" si="106"/>
        <v>3.7075536875695696E-2</v>
      </c>
    </row>
    <row r="135" spans="1:13" ht="20.100000000000001" customHeight="1" thickBot="1" x14ac:dyDescent="0.3">
      <c r="A135" s="24"/>
      <c r="B135" t="s">
        <v>92</v>
      </c>
      <c r="C135" s="244">
        <f t="shared" si="139"/>
        <v>3.6898568230119966</v>
      </c>
      <c r="D135" s="245">
        <f t="shared" si="139"/>
        <v>3.9880825319857514</v>
      </c>
      <c r="E135" s="245">
        <f t="shared" si="139"/>
        <v>4.2482585708567537</v>
      </c>
      <c r="F135" s="245">
        <f t="shared" si="139"/>
        <v>4.5197145034208122</v>
      </c>
      <c r="G135" s="245">
        <f t="shared" ref="G135:H135" si="141">G88/G41</f>
        <v>4.518266365498361</v>
      </c>
      <c r="H135" s="245">
        <f t="shared" si="141"/>
        <v>4.7432847114264103</v>
      </c>
      <c r="I135" s="119">
        <f t="shared" si="139"/>
        <v>4.8580696142493682</v>
      </c>
      <c r="J135" s="166">
        <f t="shared" si="139"/>
        <v>4.6837429681513134</v>
      </c>
      <c r="K135" s="185">
        <f t="shared" si="139"/>
        <v>4.719095954441654</v>
      </c>
      <c r="M135" s="34">
        <f t="shared" si="106"/>
        <v>7.5480201477184138E-3</v>
      </c>
    </row>
    <row r="136" spans="1:13" ht="20.100000000000001" customHeight="1" thickBot="1" x14ac:dyDescent="0.3">
      <c r="A136" s="5" t="s">
        <v>7</v>
      </c>
      <c r="B136" s="6"/>
      <c r="C136" s="113">
        <f t="shared" si="139"/>
        <v>5.7456459973539813</v>
      </c>
      <c r="D136" s="134">
        <f t="shared" si="139"/>
        <v>6.3598698970344749</v>
      </c>
      <c r="E136" s="134">
        <f t="shared" si="139"/>
        <v>6.435994581767444</v>
      </c>
      <c r="F136" s="134">
        <f t="shared" si="139"/>
        <v>6.9692724983047567</v>
      </c>
      <c r="G136" s="134">
        <f t="shared" ref="G136:H136" si="142">G89/G42</f>
        <v>6.6775284770147945</v>
      </c>
      <c r="H136" s="134">
        <f t="shared" si="142"/>
        <v>6.8066812227074234</v>
      </c>
      <c r="I136" s="126">
        <f t="shared" si="139"/>
        <v>7.2710027896050509</v>
      </c>
      <c r="J136" s="201">
        <f t="shared" si="139"/>
        <v>7.2206357284967382</v>
      </c>
      <c r="K136" s="186">
        <f t="shared" si="139"/>
        <v>8.2920239633501698</v>
      </c>
      <c r="M136" s="23">
        <f t="shared" si="106"/>
        <v>0.14837865738402006</v>
      </c>
    </row>
    <row r="137" spans="1:13" ht="20.100000000000001" customHeight="1" x14ac:dyDescent="0.25">
      <c r="A137" s="24"/>
      <c r="B137" t="s">
        <v>91</v>
      </c>
      <c r="C137" s="244">
        <f t="shared" si="139"/>
        <v>6.1550160342430873</v>
      </c>
      <c r="D137" s="245">
        <f t="shared" si="139"/>
        <v>6.7145340020996152</v>
      </c>
      <c r="E137" s="245">
        <f t="shared" si="139"/>
        <v>6.6313271028037386</v>
      </c>
      <c r="F137" s="245">
        <f t="shared" si="139"/>
        <v>7.1036346204131435</v>
      </c>
      <c r="G137" s="245">
        <f t="shared" ref="G137:H137" si="143">G90/G43</f>
        <v>6.7341235853689172</v>
      </c>
      <c r="H137" s="245">
        <f t="shared" si="143"/>
        <v>6.8693600735418272</v>
      </c>
      <c r="I137" s="119">
        <f t="shared" si="139"/>
        <v>7.2890051071269726</v>
      </c>
      <c r="J137" s="166">
        <f t="shared" si="139"/>
        <v>7.2396599198106371</v>
      </c>
      <c r="K137" s="185">
        <f t="shared" si="139"/>
        <v>8.3060936857125345</v>
      </c>
      <c r="M137" s="242">
        <f t="shared" si="106"/>
        <v>0.14730440071966688</v>
      </c>
    </row>
    <row r="138" spans="1:13" ht="20.100000000000001" customHeight="1" thickBot="1" x14ac:dyDescent="0.3">
      <c r="A138" s="24"/>
      <c r="B138" t="s">
        <v>92</v>
      </c>
      <c r="C138" s="244">
        <f t="shared" si="139"/>
        <v>4.2247788515621005</v>
      </c>
      <c r="D138" s="245">
        <f t="shared" si="139"/>
        <v>4.4994187113749007</v>
      </c>
      <c r="E138" s="245">
        <f t="shared" si="139"/>
        <v>5.5620783854602216</v>
      </c>
      <c r="F138" s="245">
        <f t="shared" si="139"/>
        <v>5.8918399440852696</v>
      </c>
      <c r="G138" s="245">
        <f t="shared" ref="G138:H138" si="144">G91/G44</f>
        <v>6.0740379931807116</v>
      </c>
      <c r="H138" s="245">
        <f t="shared" si="144"/>
        <v>5.9602229541423863</v>
      </c>
      <c r="I138" s="119">
        <f t="shared" si="139"/>
        <v>6.867217062263502</v>
      </c>
      <c r="J138" s="166">
        <f t="shared" si="139"/>
        <v>6.7888157894736842</v>
      </c>
      <c r="K138" s="185">
        <f t="shared" si="139"/>
        <v>7.9672661143665389</v>
      </c>
      <c r="M138" s="34">
        <f t="shared" si="106"/>
        <v>0.17358702333919362</v>
      </c>
    </row>
    <row r="139" spans="1:13" ht="20.100000000000001" customHeight="1" thickBot="1" x14ac:dyDescent="0.3">
      <c r="A139" s="74" t="s">
        <v>21</v>
      </c>
      <c r="B139" s="100"/>
      <c r="C139" s="114">
        <f t="shared" si="139"/>
        <v>3.2123307365165226</v>
      </c>
      <c r="D139" s="115">
        <f t="shared" si="139"/>
        <v>3.4169911944004991</v>
      </c>
      <c r="E139" s="115">
        <f t="shared" si="139"/>
        <v>3.594888865750693</v>
      </c>
      <c r="F139" s="115">
        <f t="shared" si="139"/>
        <v>3.6577742806699343</v>
      </c>
      <c r="G139" s="115">
        <f t="shared" ref="G139:H139" si="145">G92/G45</f>
        <v>3.728775801182513</v>
      </c>
      <c r="H139" s="115">
        <f t="shared" si="145"/>
        <v>3.9196333056686998</v>
      </c>
      <c r="I139" s="176">
        <f t="shared" si="139"/>
        <v>4.1415510660240775</v>
      </c>
      <c r="J139" s="202">
        <f t="shared" si="139"/>
        <v>4.0194507464106835</v>
      </c>
      <c r="K139" s="203">
        <f t="shared" si="139"/>
        <v>4.2103836899091966</v>
      </c>
      <c r="M139" s="129">
        <f t="shared" si="106"/>
        <v>4.7502247332925726E-2</v>
      </c>
    </row>
    <row r="140" spans="1:13" ht="20.100000000000001" customHeight="1" x14ac:dyDescent="0.25">
      <c r="A140" s="24"/>
      <c r="B140" t="s">
        <v>91</v>
      </c>
      <c r="C140" s="319">
        <f t="shared" si="139"/>
        <v>2.8023372117225618</v>
      </c>
      <c r="D140" s="320">
        <f t="shared" si="139"/>
        <v>3.033304784425102</v>
      </c>
      <c r="E140" s="320">
        <f t="shared" si="139"/>
        <v>3.2179673152924422</v>
      </c>
      <c r="F140" s="320">
        <f t="shared" si="139"/>
        <v>3.2312230895983611</v>
      </c>
      <c r="G140" s="320">
        <f t="shared" ref="G140:H140" si="146">G93/G46</f>
        <v>3.3232144790025542</v>
      </c>
      <c r="H140" s="320">
        <f t="shared" si="146"/>
        <v>3.4954096930631136</v>
      </c>
      <c r="I140" s="321">
        <f t="shared" si="139"/>
        <v>3.7097720124449078</v>
      </c>
      <c r="J140" s="322">
        <f t="shared" si="139"/>
        <v>3.612478546086606</v>
      </c>
      <c r="K140" s="323">
        <f t="shared" si="139"/>
        <v>3.7812014197436428</v>
      </c>
      <c r="M140" s="242">
        <f t="shared" si="106"/>
        <v>4.6705571120917534E-2</v>
      </c>
    </row>
    <row r="141" spans="1:13" ht="20.100000000000001" customHeight="1" thickBot="1" x14ac:dyDescent="0.3">
      <c r="A141" s="31"/>
      <c r="B141" s="25" t="s">
        <v>92</v>
      </c>
      <c r="C141" s="246">
        <f t="shared" si="139"/>
        <v>3.740813331968623</v>
      </c>
      <c r="D141" s="247">
        <f t="shared" si="139"/>
        <v>3.9033012657132087</v>
      </c>
      <c r="E141" s="247">
        <f t="shared" si="139"/>
        <v>4.1141465629376706</v>
      </c>
      <c r="F141" s="247">
        <f t="shared" si="139"/>
        <v>4.2833281923481508</v>
      </c>
      <c r="G141" s="247">
        <f t="shared" ref="G141:H141" si="147">G94/G47</f>
        <v>4.2919775795077788</v>
      </c>
      <c r="H141" s="247">
        <f t="shared" si="147"/>
        <v>4.5023578814173275</v>
      </c>
      <c r="I141" s="123">
        <f t="shared" si="139"/>
        <v>4.7099814120451242</v>
      </c>
      <c r="J141" s="324">
        <f t="shared" si="139"/>
        <v>4.5535087463618948</v>
      </c>
      <c r="K141" s="325">
        <f t="shared" si="139"/>
        <v>4.7636536778248111</v>
      </c>
      <c r="M141" s="34">
        <f t="shared" si="106"/>
        <v>4.6150110424365648E-2</v>
      </c>
    </row>
  </sheetData>
  <mergeCells count="46">
    <mergeCell ref="A5:B6"/>
    <mergeCell ref="C5:C6"/>
    <mergeCell ref="D5:D6"/>
    <mergeCell ref="E5:E6"/>
    <mergeCell ref="F5:F6"/>
    <mergeCell ref="T5:U5"/>
    <mergeCell ref="W5:X5"/>
    <mergeCell ref="H5:H6"/>
    <mergeCell ref="I5:I6"/>
    <mergeCell ref="J5:K5"/>
    <mergeCell ref="M5:M6"/>
    <mergeCell ref="N5:N6"/>
    <mergeCell ref="O5:O6"/>
    <mergeCell ref="G52:G53"/>
    <mergeCell ref="P5:P6"/>
    <mergeCell ref="Q5:Q6"/>
    <mergeCell ref="R5:R6"/>
    <mergeCell ref="S5:S6"/>
    <mergeCell ref="G5:G6"/>
    <mergeCell ref="A52:B53"/>
    <mergeCell ref="C52:C53"/>
    <mergeCell ref="D52:D53"/>
    <mergeCell ref="E52:E53"/>
    <mergeCell ref="F52:F53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X141"/>
  <sheetViews>
    <sheetView topLeftCell="A95" workbookViewId="0">
      <selection activeCell="H65" sqref="H65:I91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70" t="s">
        <v>37</v>
      </c>
      <c r="B5" s="485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3">
        <v>2019</v>
      </c>
      <c r="Q5" s="490">
        <v>2020</v>
      </c>
      <c r="R5" s="463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4" ht="21.75" customHeight="1" thickBot="1" x14ac:dyDescent="0.3">
      <c r="A6" s="486"/>
      <c r="B6" s="48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89"/>
      <c r="Q6" s="491"/>
      <c r="R6" s="48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15">
        <v>5601356</v>
      </c>
      <c r="J7" s="14">
        <v>4187401</v>
      </c>
      <c r="K7" s="161">
        <v>4450259</v>
      </c>
      <c r="M7" s="135">
        <f>C7/C45</f>
        <v>0.18412008414855971</v>
      </c>
      <c r="N7" s="403">
        <f>D7/D45</f>
        <v>0.2069275267197703</v>
      </c>
      <c r="O7" s="404">
        <f>E7/E45</f>
        <v>0.19266235803865228</v>
      </c>
      <c r="P7" s="404">
        <f>F7/F45</f>
        <v>0.17896830676423997</v>
      </c>
      <c r="Q7" s="404">
        <f t="shared" ref="Q7:R7" si="0">G7/G45</f>
        <v>0.18994803545355138</v>
      </c>
      <c r="R7" s="405">
        <f t="shared" si="0"/>
        <v>0.1968392701277068</v>
      </c>
      <c r="S7" s="27">
        <f>I7/I45</f>
        <v>0.18786249312665187</v>
      </c>
      <c r="T7" s="135">
        <f>J7/J45</f>
        <v>0.18855889863689521</v>
      </c>
      <c r="U7" s="22">
        <f>K7/K45</f>
        <v>0.1902553462916047</v>
      </c>
      <c r="W7" s="102">
        <f>(K7-J7)/J7</f>
        <v>6.2773543780497737E-2</v>
      </c>
      <c r="X7" s="101">
        <f>(U7-T7)*100</f>
        <v>0.16964476547094987</v>
      </c>
    </row>
    <row r="8" spans="1:24" ht="20.100000000000001" customHeight="1" x14ac:dyDescent="0.25">
      <c r="A8" s="24"/>
      <c r="B8" t="s">
        <v>91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12">
        <v>510875</v>
      </c>
      <c r="J8" s="11">
        <v>393261</v>
      </c>
      <c r="K8" s="162">
        <v>410621</v>
      </c>
      <c r="M8" s="77">
        <f>C8/C7</f>
        <v>2.293406085322805E-2</v>
      </c>
      <c r="N8" s="406">
        <f>D8/D7</f>
        <v>1.8106068468575327E-2</v>
      </c>
      <c r="O8" s="407">
        <f>E8/E7</f>
        <v>4.6660564138229423E-2</v>
      </c>
      <c r="P8" s="407">
        <f>F8/F7</f>
        <v>4.036214335563823E-2</v>
      </c>
      <c r="Q8" s="407">
        <f t="shared" ref="Q8:R8" si="1">G8/G7</f>
        <v>4.3930720326371457E-2</v>
      </c>
      <c r="R8" s="408">
        <f t="shared" si="1"/>
        <v>0.11213872532249997</v>
      </c>
      <c r="S8" s="173">
        <f>I8/I7</f>
        <v>9.1205593788361253E-2</v>
      </c>
      <c r="T8" s="77">
        <f>J8/J7</f>
        <v>9.3915294952644848E-2</v>
      </c>
      <c r="U8" s="19">
        <f>K8/K7</f>
        <v>9.2269011758641467E-2</v>
      </c>
      <c r="W8" s="107">
        <f t="shared" ref="W8:W47" si="2">(K8-J8)/J8</f>
        <v>4.4143711174004036E-2</v>
      </c>
      <c r="X8" s="104">
        <f t="shared" ref="X8:X47" si="3">(U8-T8)*100</f>
        <v>-0.16462831940033812</v>
      </c>
    </row>
    <row r="9" spans="1:24" ht="20.100000000000001" customHeight="1" thickBot="1" x14ac:dyDescent="0.3">
      <c r="A9" s="24"/>
      <c r="B9" t="s">
        <v>92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12">
        <v>5090481</v>
      </c>
      <c r="J9" s="11">
        <v>3794140</v>
      </c>
      <c r="K9" s="162">
        <v>4039638</v>
      </c>
      <c r="M9" s="77">
        <f>C9/C7</f>
        <v>0.97706593914677198</v>
      </c>
      <c r="N9" s="406">
        <f>D9/D7</f>
        <v>0.98189393153142468</v>
      </c>
      <c r="O9" s="407">
        <f>E9/E7</f>
        <v>0.95333943586177061</v>
      </c>
      <c r="P9" s="407">
        <f>F9/F7</f>
        <v>0.95963785664436174</v>
      </c>
      <c r="Q9" s="407">
        <f t="shared" ref="Q9:R9" si="4">G9/G7</f>
        <v>0.95606927967362854</v>
      </c>
      <c r="R9" s="408">
        <f t="shared" si="4"/>
        <v>0.88786127467749998</v>
      </c>
      <c r="S9" s="173">
        <f>I9/I7</f>
        <v>0.90879440621163876</v>
      </c>
      <c r="T9" s="77">
        <f>J9/J7</f>
        <v>0.90608470504735517</v>
      </c>
      <c r="U9" s="19">
        <f>K9/K7</f>
        <v>0.90773098824135856</v>
      </c>
      <c r="W9" s="105">
        <f t="shared" si="2"/>
        <v>6.4704518019893839E-2</v>
      </c>
      <c r="X9" s="104">
        <f t="shared" si="3"/>
        <v>0.16462831940033951</v>
      </c>
    </row>
    <row r="10" spans="1:24" ht="20.100000000000001" customHeight="1" thickBot="1" x14ac:dyDescent="0.3">
      <c r="A10" s="5" t="s">
        <v>18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15">
        <v>269737</v>
      </c>
      <c r="J10" s="14">
        <v>198501</v>
      </c>
      <c r="K10" s="161">
        <v>205147</v>
      </c>
      <c r="M10" s="135">
        <f>C10/C45</f>
        <v>1.4290210720686897E-2</v>
      </c>
      <c r="N10" s="403">
        <f>D10/D45</f>
        <v>1.7216363581763046E-2</v>
      </c>
      <c r="O10" s="404">
        <f>E10/E45</f>
        <v>1.0413937606758412E-2</v>
      </c>
      <c r="P10" s="404">
        <f>F10/F45</f>
        <v>8.0685872268605307E-3</v>
      </c>
      <c r="Q10" s="404">
        <f t="shared" ref="Q10:R10" si="5">G10/G45</f>
        <v>8.6533690193682476E-3</v>
      </c>
      <c r="R10" s="405">
        <f t="shared" si="5"/>
        <v>8.9115932813666875E-3</v>
      </c>
      <c r="S10" s="27">
        <f>I10/I45</f>
        <v>9.0466425109390833E-3</v>
      </c>
      <c r="T10" s="135">
        <f>J10/J45</f>
        <v>8.9385110091730717E-3</v>
      </c>
      <c r="U10" s="22">
        <f>K10/K45</f>
        <v>8.7703465181877809E-3</v>
      </c>
      <c r="W10" s="102">
        <f t="shared" si="2"/>
        <v>3.348093964262145E-2</v>
      </c>
      <c r="X10" s="101">
        <f t="shared" si="3"/>
        <v>-1.6816449098529078E-2</v>
      </c>
    </row>
    <row r="11" spans="1:24" ht="20.100000000000001" customHeight="1" x14ac:dyDescent="0.25">
      <c r="A11" s="24"/>
      <c r="B11" t="s">
        <v>91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12">
        <v>230952</v>
      </c>
      <c r="J11" s="11">
        <v>169224</v>
      </c>
      <c r="K11" s="162">
        <v>176624</v>
      </c>
      <c r="M11" s="77">
        <f>C11/C10</f>
        <v>0.99292210479011556</v>
      </c>
      <c r="N11" s="406">
        <f>D11/D10</f>
        <v>0.97403272639600824</v>
      </c>
      <c r="O11" s="407">
        <f>E11/E10</f>
        <v>0.92148087876322216</v>
      </c>
      <c r="P11" s="407">
        <f>F11/F10</f>
        <v>0.81946493990852298</v>
      </c>
      <c r="Q11" s="407">
        <f t="shared" ref="Q11:R11" si="6">G11/G10</f>
        <v>0.84754160925785771</v>
      </c>
      <c r="R11" s="408">
        <f t="shared" si="6"/>
        <v>0.81909464496193174</v>
      </c>
      <c r="S11" s="173">
        <f>I11/I10</f>
        <v>0.85621179148578064</v>
      </c>
      <c r="T11" s="77">
        <f>J11/J10</f>
        <v>0.85250955914579774</v>
      </c>
      <c r="U11" s="19">
        <f>K11/K10</f>
        <v>0.86096311425465644</v>
      </c>
      <c r="W11" s="107">
        <f t="shared" si="2"/>
        <v>4.3729021888148256E-2</v>
      </c>
      <c r="X11" s="104">
        <f t="shared" si="3"/>
        <v>0.84535551088587013</v>
      </c>
    </row>
    <row r="12" spans="1:24" ht="20.100000000000001" customHeight="1" thickBot="1" x14ac:dyDescent="0.3">
      <c r="A12" s="24"/>
      <c r="B12" t="s">
        <v>92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12">
        <v>38785</v>
      </c>
      <c r="J12" s="11">
        <v>29277</v>
      </c>
      <c r="K12" s="162">
        <v>28523</v>
      </c>
      <c r="M12" s="77">
        <f>C12/C10</f>
        <v>7.0778952098843918E-3</v>
      </c>
      <c r="N12" s="406">
        <f>D12/D10</f>
        <v>2.5967273603991741E-2</v>
      </c>
      <c r="O12" s="407">
        <f>E12/E10</f>
        <v>7.8519121236777872E-2</v>
      </c>
      <c r="P12" s="407">
        <f>F12/F10</f>
        <v>0.18053506009147707</v>
      </c>
      <c r="Q12" s="407">
        <f t="shared" ref="Q12:R12" si="7">G12/G10</f>
        <v>0.15245839074214226</v>
      </c>
      <c r="R12" s="408">
        <f t="shared" si="7"/>
        <v>0.18090535503806823</v>
      </c>
      <c r="S12" s="173">
        <f>I12/I10</f>
        <v>0.14378820851421942</v>
      </c>
      <c r="T12" s="77">
        <f>J12/J10</f>
        <v>0.14749044085420224</v>
      </c>
      <c r="U12" s="19">
        <f>K12/K10</f>
        <v>0.13903688574534359</v>
      </c>
      <c r="W12" s="105">
        <f t="shared" si="2"/>
        <v>-2.5754004850223725E-2</v>
      </c>
      <c r="X12" s="104">
        <f t="shared" si="3"/>
        <v>-0.84535551088586458</v>
      </c>
    </row>
    <row r="13" spans="1:24" ht="20.100000000000001" customHeight="1" thickBot="1" x14ac:dyDescent="0.3">
      <c r="A13" s="5" t="s">
        <v>15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15">
        <v>4959465</v>
      </c>
      <c r="J13" s="14">
        <v>3692879</v>
      </c>
      <c r="K13" s="161">
        <v>3898657</v>
      </c>
      <c r="M13" s="135">
        <f>C13/C45</f>
        <v>0.13577303696825851</v>
      </c>
      <c r="N13" s="403">
        <f>D13/D45</f>
        <v>0.15806028356711749</v>
      </c>
      <c r="O13" s="404">
        <f>E13/E45</f>
        <v>0.14125859793804491</v>
      </c>
      <c r="P13" s="404">
        <f>F13/F45</f>
        <v>0.1340734657339317</v>
      </c>
      <c r="Q13" s="404">
        <f t="shared" ref="Q13:R13" si="8">G13/G45</f>
        <v>0.14721692868175962</v>
      </c>
      <c r="R13" s="405">
        <f t="shared" si="8"/>
        <v>0.16402748260307437</v>
      </c>
      <c r="S13" s="27">
        <f>I13/I45</f>
        <v>0.16633426967940809</v>
      </c>
      <c r="T13" s="135">
        <f>J13/J45</f>
        <v>0.16629054562467718</v>
      </c>
      <c r="U13" s="22">
        <f>K13/K45</f>
        <v>0.16667352116072093</v>
      </c>
      <c r="W13" s="102">
        <f t="shared" si="2"/>
        <v>5.5722919705736368E-2</v>
      </c>
      <c r="X13" s="101">
        <f t="shared" si="3"/>
        <v>3.8297553604374479E-2</v>
      </c>
    </row>
    <row r="14" spans="1:24" ht="20.100000000000001" customHeight="1" x14ac:dyDescent="0.25">
      <c r="A14" s="24"/>
      <c r="B14" t="s">
        <v>91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12">
        <v>170243</v>
      </c>
      <c r="J14" s="11">
        <v>130438</v>
      </c>
      <c r="K14" s="162">
        <v>133789</v>
      </c>
      <c r="M14" s="77">
        <f>C14/C13</f>
        <v>0.22792119584810214</v>
      </c>
      <c r="N14" s="406">
        <f>D14/D13</f>
        <v>0.14654980279106813</v>
      </c>
      <c r="O14" s="407">
        <f>E14/E13</f>
        <v>0.12318661937057376</v>
      </c>
      <c r="P14" s="407">
        <f>F14/F13</f>
        <v>5.1623546897581328E-2</v>
      </c>
      <c r="Q14" s="407">
        <f t="shared" ref="Q14:R14" si="9">G14/G13</f>
        <v>3.6100211403628839E-2</v>
      </c>
      <c r="R14" s="408">
        <f t="shared" si="9"/>
        <v>3.4982204459373487E-2</v>
      </c>
      <c r="S14" s="173">
        <f>I14/I13</f>
        <v>3.4326888081678164E-2</v>
      </c>
      <c r="T14" s="77">
        <f>J14/J13</f>
        <v>3.5321493068145478E-2</v>
      </c>
      <c r="U14" s="19">
        <f>K14/K13</f>
        <v>3.4316689054718075E-2</v>
      </c>
      <c r="W14" s="107">
        <f t="shared" si="2"/>
        <v>2.5690366304297826E-2</v>
      </c>
      <c r="X14" s="104">
        <f t="shared" si="3"/>
        <v>-0.10048040134274031</v>
      </c>
    </row>
    <row r="15" spans="1:24" ht="20.100000000000001" customHeight="1" thickBot="1" x14ac:dyDescent="0.3">
      <c r="A15" s="24"/>
      <c r="B15" t="s">
        <v>92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12">
        <v>4789222</v>
      </c>
      <c r="J15" s="11">
        <v>3562441</v>
      </c>
      <c r="K15" s="162">
        <v>3764868</v>
      </c>
      <c r="M15" s="77">
        <f>C15/C13</f>
        <v>0.77207880415189789</v>
      </c>
      <c r="N15" s="406">
        <f>D15/D13</f>
        <v>0.85345019720893189</v>
      </c>
      <c r="O15" s="407">
        <f>E15/E13</f>
        <v>0.87681338062942626</v>
      </c>
      <c r="P15" s="407">
        <f>F15/F13</f>
        <v>0.94837645310241869</v>
      </c>
      <c r="Q15" s="407">
        <f t="shared" ref="Q15:R15" si="10">G15/G13</f>
        <v>0.96389978859637115</v>
      </c>
      <c r="R15" s="408">
        <f t="shared" si="10"/>
        <v>0.9650177955406265</v>
      </c>
      <c r="S15" s="173">
        <f>I15/I13</f>
        <v>0.96567311191832184</v>
      </c>
      <c r="T15" s="77">
        <f>J15/J13</f>
        <v>0.96467850693185453</v>
      </c>
      <c r="U15" s="19">
        <f>K15/K13</f>
        <v>0.96568331094528193</v>
      </c>
      <c r="W15" s="105">
        <f t="shared" si="2"/>
        <v>5.682255509635107E-2</v>
      </c>
      <c r="X15" s="104">
        <f t="shared" si="3"/>
        <v>0.10048040134273961</v>
      </c>
    </row>
    <row r="16" spans="1:24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15"/>
      <c r="J16" s="14"/>
      <c r="K16" s="161"/>
      <c r="M16" s="135">
        <f>C16/C45</f>
        <v>1.5534684966832554E-3</v>
      </c>
      <c r="N16" s="403">
        <f>D16/D45</f>
        <v>1.6703646316694031E-3</v>
      </c>
      <c r="O16" s="404">
        <f>E16/E45</f>
        <v>4.2403347792255835E-3</v>
      </c>
      <c r="P16" s="404">
        <f>F16/F45</f>
        <v>3.3804376581696985E-3</v>
      </c>
      <c r="Q16" s="404">
        <f t="shared" ref="Q16:R16" si="11">G16/G45</f>
        <v>1.2949295174688701E-3</v>
      </c>
      <c r="R16" s="405">
        <f t="shared" si="11"/>
        <v>0</v>
      </c>
      <c r="S16" s="27">
        <f>I16/I45</f>
        <v>0</v>
      </c>
      <c r="T16" s="135">
        <f>J16/J45</f>
        <v>0</v>
      </c>
      <c r="U16" s="22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12"/>
      <c r="J17" s="11"/>
      <c r="K17" s="162"/>
      <c r="M17" s="77">
        <f>C17/C16</f>
        <v>1</v>
      </c>
      <c r="N17" s="406">
        <f>D17/D16</f>
        <v>1</v>
      </c>
      <c r="O17" s="407">
        <f>E17/E16</f>
        <v>1</v>
      </c>
      <c r="P17" s="407">
        <f>F17/F16</f>
        <v>1</v>
      </c>
      <c r="Q17" s="407">
        <f t="shared" ref="Q17" si="12">G17/G16</f>
        <v>1</v>
      </c>
      <c r="R17" s="408"/>
      <c r="S17" s="173"/>
      <c r="T17" s="77"/>
      <c r="U17" s="19"/>
      <c r="W17" s="155"/>
      <c r="X17" s="104">
        <f t="shared" si="3"/>
        <v>0</v>
      </c>
    </row>
    <row r="18" spans="1:24" ht="20.100000000000001" customHeight="1" thickBot="1" x14ac:dyDescent="0.3">
      <c r="A18" s="5" t="s">
        <v>16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15">
        <v>28863</v>
      </c>
      <c r="J18" s="14">
        <v>20654</v>
      </c>
      <c r="K18" s="161">
        <v>19693</v>
      </c>
      <c r="M18" s="135">
        <f>C18/C45</f>
        <v>8.4815808726959347E-4</v>
      </c>
      <c r="N18" s="403">
        <f>D18/D45</f>
        <v>4.5597727628418622E-4</v>
      </c>
      <c r="O18" s="404">
        <f>E18/E45</f>
        <v>3.4600145289609587E-4</v>
      </c>
      <c r="P18" s="404">
        <f>F18/F45</f>
        <v>5.8137971307345828E-4</v>
      </c>
      <c r="Q18" s="404">
        <f t="shared" ref="Q18:R18" si="13">G18/G45</f>
        <v>2.518322771285747E-3</v>
      </c>
      <c r="R18" s="405">
        <f t="shared" si="13"/>
        <v>1.2187400833648878E-3</v>
      </c>
      <c r="S18" s="27">
        <f>I18/I45</f>
        <v>9.6802901638720217E-4</v>
      </c>
      <c r="T18" s="135">
        <f>J18/J45</f>
        <v>9.3005076238135138E-4</v>
      </c>
      <c r="U18" s="22">
        <f>K18/K45</f>
        <v>8.4190572605337616E-4</v>
      </c>
      <c r="W18" s="102">
        <f t="shared" si="2"/>
        <v>-4.6528517478454538E-2</v>
      </c>
      <c r="X18" s="101">
        <f t="shared" si="3"/>
        <v>-8.8145036327975223E-3</v>
      </c>
    </row>
    <row r="19" spans="1:24" ht="20.100000000000001" customHeight="1" x14ac:dyDescent="0.25">
      <c r="A19" s="24"/>
      <c r="B19" t="s">
        <v>91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12">
        <v>26881</v>
      </c>
      <c r="J19" s="11">
        <v>19607</v>
      </c>
      <c r="K19" s="162">
        <v>18040</v>
      </c>
      <c r="M19" s="77">
        <f>C19/C18</f>
        <v>0.98619575253924285</v>
      </c>
      <c r="N19" s="406">
        <f>D19/D18</f>
        <v>0.90778120794743922</v>
      </c>
      <c r="O19" s="407">
        <f>E19/E18</f>
        <v>0.66162269785963168</v>
      </c>
      <c r="P19" s="407">
        <f>F19/F18</f>
        <v>0.79769728462988432</v>
      </c>
      <c r="Q19" s="407">
        <f t="shared" ref="Q19:R19" si="14">G19/G18</f>
        <v>0.53031784841075791</v>
      </c>
      <c r="R19" s="408">
        <f t="shared" si="14"/>
        <v>0.83531330072210574</v>
      </c>
      <c r="S19" s="173">
        <f>I19/I18</f>
        <v>0.93133076949728022</v>
      </c>
      <c r="T19" s="77">
        <f>J19/J18</f>
        <v>0.94930764016655367</v>
      </c>
      <c r="U19" s="19">
        <f>K19/K18</f>
        <v>0.91606154471131873</v>
      </c>
      <c r="W19" s="107">
        <f t="shared" si="2"/>
        <v>-7.9920436578772888E-2</v>
      </c>
      <c r="X19" s="104">
        <f t="shared" si="3"/>
        <v>-3.3246095455234936</v>
      </c>
    </row>
    <row r="20" spans="1:24" ht="20.100000000000001" customHeight="1" thickBot="1" x14ac:dyDescent="0.3">
      <c r="A20" s="24"/>
      <c r="B20" t="s">
        <v>92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12">
        <v>1982</v>
      </c>
      <c r="J20" s="11">
        <v>1047</v>
      </c>
      <c r="K20" s="162">
        <v>1653</v>
      </c>
      <c r="M20" s="77">
        <f>C20/C18</f>
        <v>1.3804247460757157E-2</v>
      </c>
      <c r="N20" s="406">
        <f>D20/D18</f>
        <v>9.2218792052560755E-2</v>
      </c>
      <c r="O20" s="407">
        <f>E20/E18</f>
        <v>0.33837730214036832</v>
      </c>
      <c r="P20" s="407">
        <f>F20/F18</f>
        <v>0.20230271537011565</v>
      </c>
      <c r="Q20" s="407">
        <f t="shared" ref="Q20:R20" si="15">G20/G18</f>
        <v>0.46968215158924204</v>
      </c>
      <c r="R20" s="408">
        <f t="shared" si="15"/>
        <v>0.16468669927789426</v>
      </c>
      <c r="S20" s="173">
        <f>I20/I18</f>
        <v>6.8669230502719739E-2</v>
      </c>
      <c r="T20" s="77">
        <f>J20/J18</f>
        <v>5.0692359833446304E-2</v>
      </c>
      <c r="U20" s="19">
        <f>K20/K18</f>
        <v>8.3938455288681255E-2</v>
      </c>
      <c r="W20" s="105">
        <f t="shared" si="2"/>
        <v>0.57879656160458448</v>
      </c>
      <c r="X20" s="104">
        <f t="shared" si="3"/>
        <v>3.324609545523495</v>
      </c>
    </row>
    <row r="21" spans="1:24" ht="20.100000000000001" customHeight="1" thickBot="1" x14ac:dyDescent="0.3">
      <c r="A21" s="5" t="s">
        <v>19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15">
        <v>49886</v>
      </c>
      <c r="J21" s="14">
        <v>38082</v>
      </c>
      <c r="K21" s="161">
        <v>39815</v>
      </c>
      <c r="M21" s="135">
        <f>C21/C45</f>
        <v>8.2168741012304477E-4</v>
      </c>
      <c r="N21" s="403">
        <f>D21/D45</f>
        <v>1.6285676170301972E-3</v>
      </c>
      <c r="O21" s="404">
        <f>E21/E45</f>
        <v>3.4087946025840058E-3</v>
      </c>
      <c r="P21" s="404">
        <f>F21/F45</f>
        <v>2.3036604678499891E-3</v>
      </c>
      <c r="Q21" s="404">
        <f t="shared" ref="Q21:R21" si="16">G21/G45</f>
        <v>1.5692638118025319E-3</v>
      </c>
      <c r="R21" s="405">
        <f t="shared" si="16"/>
        <v>1.550550800680723E-3</v>
      </c>
      <c r="S21" s="27">
        <f>I21/I45</f>
        <v>1.6731142123650338E-3</v>
      </c>
      <c r="T21" s="135">
        <f>J21/J45</f>
        <v>1.7148345663312978E-3</v>
      </c>
      <c r="U21" s="22">
        <f>K21/K45</f>
        <v>1.7021518551168014E-3</v>
      </c>
      <c r="W21" s="102">
        <f t="shared" si="2"/>
        <v>4.5507063704637363E-2</v>
      </c>
      <c r="X21" s="101">
        <f t="shared" si="3"/>
        <v>-1.2682711214496338E-3</v>
      </c>
    </row>
    <row r="22" spans="1:24" ht="20.100000000000001" customHeight="1" x14ac:dyDescent="0.25">
      <c r="A22" s="24"/>
      <c r="B22" t="s">
        <v>91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12">
        <v>10984</v>
      </c>
      <c r="J22" s="11">
        <v>7479</v>
      </c>
      <c r="K22" s="162">
        <v>10853</v>
      </c>
      <c r="M22" s="77">
        <f>C22/C21</f>
        <v>0.3392108272969882</v>
      </c>
      <c r="N22" s="406">
        <f>D22/D21</f>
        <v>0.14173315602836881</v>
      </c>
      <c r="O22" s="407">
        <f>E22/E21</f>
        <v>0.11222376039529926</v>
      </c>
      <c r="P22" s="407">
        <f>F22/F21</f>
        <v>7.8454061559824109E-2</v>
      </c>
      <c r="Q22" s="407">
        <f t="shared" ref="Q22:R22" si="17">G22/G21</f>
        <v>0.19964330301408953</v>
      </c>
      <c r="R22" s="408">
        <f t="shared" si="17"/>
        <v>0.24230107290636788</v>
      </c>
      <c r="S22" s="173">
        <f>I22/I21</f>
        <v>0.22018201499418674</v>
      </c>
      <c r="T22" s="77">
        <f>J22/J21</f>
        <v>0.196391996218686</v>
      </c>
      <c r="U22" s="19">
        <f>K22/K21</f>
        <v>0.2725857089036795</v>
      </c>
      <c r="W22" s="107">
        <f t="shared" si="2"/>
        <v>0.45112983019120201</v>
      </c>
      <c r="X22" s="104">
        <f t="shared" si="3"/>
        <v>7.61937126849935</v>
      </c>
    </row>
    <row r="23" spans="1:24" ht="20.100000000000001" customHeight="1" thickBot="1" x14ac:dyDescent="0.3">
      <c r="A23" s="24"/>
      <c r="B23" t="s">
        <v>92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12">
        <v>38902</v>
      </c>
      <c r="J23" s="11">
        <v>30603</v>
      </c>
      <c r="K23" s="162">
        <v>28962</v>
      </c>
      <c r="M23" s="77">
        <f>C23/C21</f>
        <v>0.66078917270301185</v>
      </c>
      <c r="N23" s="406">
        <f>D23/D21</f>
        <v>0.85826684397163122</v>
      </c>
      <c r="O23" s="407">
        <f>E23/E21</f>
        <v>0.88777623960470076</v>
      </c>
      <c r="P23" s="407">
        <f>F23/F21</f>
        <v>0.92154593844017585</v>
      </c>
      <c r="Q23" s="407">
        <f t="shared" ref="Q23:R23" si="18">G23/G21</f>
        <v>0.8003566969859105</v>
      </c>
      <c r="R23" s="408">
        <f t="shared" si="18"/>
        <v>0.75769892709363218</v>
      </c>
      <c r="S23" s="173">
        <f>I23/I21</f>
        <v>0.77981798500581323</v>
      </c>
      <c r="T23" s="77">
        <f>J23/J21</f>
        <v>0.80360800378131403</v>
      </c>
      <c r="U23" s="19">
        <f>K23/K21</f>
        <v>0.7274142910963205</v>
      </c>
      <c r="W23" s="105">
        <f t="shared" si="2"/>
        <v>-5.3622193902558575E-2</v>
      </c>
      <c r="X23" s="104">
        <f t="shared" si="3"/>
        <v>-7.6193712684993535</v>
      </c>
    </row>
    <row r="24" spans="1:24" ht="20.100000000000001" customHeight="1" thickBot="1" x14ac:dyDescent="0.3">
      <c r="A24" s="5" t="s">
        <v>20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15">
        <v>1822037</v>
      </c>
      <c r="J24" s="14">
        <v>1383784</v>
      </c>
      <c r="K24" s="161">
        <v>1353209</v>
      </c>
      <c r="M24" s="135">
        <f>C24/C45</f>
        <v>0.10318943465995283</v>
      </c>
      <c r="N24" s="403">
        <f>D24/D45</f>
        <v>5.7698613060996787E-2</v>
      </c>
      <c r="O24" s="404">
        <f>E24/E45</f>
        <v>6.8165041831902889E-2</v>
      </c>
      <c r="P24" s="404">
        <f>F24/F45</f>
        <v>6.4849235791783547E-2</v>
      </c>
      <c r="Q24" s="404">
        <f t="shared" ref="Q24:R24" si="19">G24/G45</f>
        <v>6.6604907398881558E-2</v>
      </c>
      <c r="R24" s="405">
        <f t="shared" si="19"/>
        <v>5.9788839157025903E-2</v>
      </c>
      <c r="S24" s="27">
        <f>I24/I45</f>
        <v>6.1108848176942412E-2</v>
      </c>
      <c r="T24" s="135">
        <f>J24/J45</f>
        <v>6.2311870057669992E-2</v>
      </c>
      <c r="U24" s="22">
        <f>K24/K45</f>
        <v>5.7851744561365111E-2</v>
      </c>
      <c r="W24" s="102">
        <f t="shared" si="2"/>
        <v>-2.2095211391373219E-2</v>
      </c>
      <c r="X24" s="101">
        <f t="shared" si="3"/>
        <v>-0.44601254963048814</v>
      </c>
    </row>
    <row r="25" spans="1:24" ht="20.100000000000001" customHeight="1" x14ac:dyDescent="0.25">
      <c r="A25" s="24"/>
      <c r="B25" t="s">
        <v>91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12">
        <v>655051</v>
      </c>
      <c r="J25" s="11">
        <v>528195</v>
      </c>
      <c r="K25" s="162">
        <v>377530</v>
      </c>
      <c r="M25" s="77">
        <f>C25/C24</f>
        <v>0.25837842760756219</v>
      </c>
      <c r="N25" s="406">
        <f>D25/D24</f>
        <v>0.13908213584859863</v>
      </c>
      <c r="O25" s="407">
        <f>E25/E24</f>
        <v>0.48346467435931773</v>
      </c>
      <c r="P25" s="407">
        <f>F25/F24</f>
        <v>0.48237786773272873</v>
      </c>
      <c r="Q25" s="407">
        <f t="shared" ref="Q25:R25" si="20">G25/G24</f>
        <v>0.46060554617569027</v>
      </c>
      <c r="R25" s="408">
        <f t="shared" si="20"/>
        <v>0.45432884975518217</v>
      </c>
      <c r="S25" s="173">
        <f>I25/I24</f>
        <v>0.35951575077783821</v>
      </c>
      <c r="T25" s="77">
        <f>J25/J24</f>
        <v>0.38170335832760027</v>
      </c>
      <c r="U25" s="19">
        <f>K25/K24</f>
        <v>0.27898868541370919</v>
      </c>
      <c r="W25" s="107">
        <f t="shared" si="2"/>
        <v>-0.28524503261106221</v>
      </c>
      <c r="X25" s="104">
        <f t="shared" si="3"/>
        <v>-10.271467291389108</v>
      </c>
    </row>
    <row r="26" spans="1:24" ht="20.100000000000001" customHeight="1" thickBot="1" x14ac:dyDescent="0.3">
      <c r="A26" s="24"/>
      <c r="B26" t="s">
        <v>92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12">
        <v>1166986</v>
      </c>
      <c r="J26" s="11">
        <v>855589</v>
      </c>
      <c r="K26" s="162">
        <v>975679</v>
      </c>
      <c r="M26" s="77">
        <f>C26/C24</f>
        <v>0.74162157239243787</v>
      </c>
      <c r="N26" s="406">
        <f>D26/D24</f>
        <v>0.86091786415140137</v>
      </c>
      <c r="O26" s="407">
        <f>E26/E24</f>
        <v>0.51653532564068227</v>
      </c>
      <c r="P26" s="407">
        <f>F26/F24</f>
        <v>0.51762213226727127</v>
      </c>
      <c r="Q26" s="407">
        <f t="shared" ref="Q26:R26" si="21">G26/G24</f>
        <v>0.53939445382430973</v>
      </c>
      <c r="R26" s="408">
        <f t="shared" si="21"/>
        <v>0.54567115024481783</v>
      </c>
      <c r="S26" s="173">
        <f>I26/I24</f>
        <v>0.64048424922216174</v>
      </c>
      <c r="T26" s="77">
        <f>J26/J24</f>
        <v>0.61829664167239973</v>
      </c>
      <c r="U26" s="19">
        <f>K26/K24</f>
        <v>0.72101131458629086</v>
      </c>
      <c r="W26" s="105">
        <f t="shared" si="2"/>
        <v>0.14035944828650204</v>
      </c>
      <c r="X26" s="104">
        <f t="shared" si="3"/>
        <v>10.271467291389113</v>
      </c>
    </row>
    <row r="27" spans="1:24" ht="20.100000000000001" customHeight="1" thickBot="1" x14ac:dyDescent="0.3">
      <c r="A27" s="5" t="s">
        <v>86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15">
        <v>569689</v>
      </c>
      <c r="J27" s="14">
        <v>417585</v>
      </c>
      <c r="K27" s="161">
        <v>459900</v>
      </c>
      <c r="M27" s="135">
        <f>C27/C45</f>
        <v>4.5645080221031718E-3</v>
      </c>
      <c r="N27" s="403">
        <f>D27/D45</f>
        <v>5.9871516410128769E-3</v>
      </c>
      <c r="O27" s="404">
        <f>E27/E45</f>
        <v>1.805438681274622E-2</v>
      </c>
      <c r="P27" s="404">
        <f>F27/F45</f>
        <v>1.7567950845765463E-2</v>
      </c>
      <c r="Q27" s="404">
        <f t="shared" ref="Q27:R27" si="22">G27/G45</f>
        <v>2.5220731074865946E-2</v>
      </c>
      <c r="R27" s="405">
        <f t="shared" si="22"/>
        <v>2.2430949559490612E-2</v>
      </c>
      <c r="S27" s="27">
        <f>I27/I45</f>
        <v>1.9106658431784943E-2</v>
      </c>
      <c r="T27" s="135">
        <f>J27/J45</f>
        <v>1.8803875646800458E-2</v>
      </c>
      <c r="U27" s="22">
        <f>K27/K45</f>
        <v>1.9661425045038729E-2</v>
      </c>
      <c r="W27" s="102">
        <f t="shared" si="2"/>
        <v>0.1013326628111642</v>
      </c>
      <c r="X27" s="101">
        <f t="shared" si="3"/>
        <v>8.5754939823827134E-2</v>
      </c>
    </row>
    <row r="28" spans="1:24" ht="20.100000000000001" customHeight="1" x14ac:dyDescent="0.25">
      <c r="A28" s="24"/>
      <c r="B28" t="s">
        <v>91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12">
        <v>29958</v>
      </c>
      <c r="J28" s="11">
        <v>22844</v>
      </c>
      <c r="K28" s="162">
        <v>15015</v>
      </c>
      <c r="M28" s="77">
        <f>C28/C27</f>
        <v>3.4838333319035401E-2</v>
      </c>
      <c r="N28" s="406">
        <f>D28/D27</f>
        <v>6.7321372591574433E-2</v>
      </c>
      <c r="O28" s="407">
        <f>E28/E27</f>
        <v>0.66169543393195451</v>
      </c>
      <c r="P28" s="407">
        <f>F28/F27</f>
        <v>0.30912444385249427</v>
      </c>
      <c r="Q28" s="407">
        <f t="shared" ref="Q28:R28" si="23">G28/G27</f>
        <v>8.8259315977539554E-2</v>
      </c>
      <c r="R28" s="408">
        <f t="shared" si="23"/>
        <v>7.0003847477876996E-2</v>
      </c>
      <c r="S28" s="173">
        <f>I28/I27</f>
        <v>5.2586586716612045E-2</v>
      </c>
      <c r="T28" s="77">
        <f>J28/J27</f>
        <v>5.4705030113629559E-2</v>
      </c>
      <c r="U28" s="19">
        <f>K28/K27</f>
        <v>3.2648401826484021E-2</v>
      </c>
      <c r="W28" s="107">
        <f t="shared" si="2"/>
        <v>-0.3427158115916652</v>
      </c>
      <c r="X28" s="104">
        <f t="shared" si="3"/>
        <v>-2.2056628287145537</v>
      </c>
    </row>
    <row r="29" spans="1:24" ht="20.100000000000001" customHeight="1" thickBot="1" x14ac:dyDescent="0.3">
      <c r="A29" s="24"/>
      <c r="B29" t="s">
        <v>92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12">
        <v>539731</v>
      </c>
      <c r="J29" s="11">
        <v>394741</v>
      </c>
      <c r="K29" s="162">
        <v>444885</v>
      </c>
      <c r="M29" s="77">
        <f>C29/C27</f>
        <v>0.96516166668096459</v>
      </c>
      <c r="N29" s="406">
        <f>D29/D27</f>
        <v>0.93267862740842555</v>
      </c>
      <c r="O29" s="407">
        <f>E29/E27</f>
        <v>0.33830456606804554</v>
      </c>
      <c r="P29" s="407">
        <f>F29/F27</f>
        <v>0.69087555614750573</v>
      </c>
      <c r="Q29" s="407">
        <f t="shared" ref="Q29:R29" si="24">G29/G27</f>
        <v>0.91174068402246045</v>
      </c>
      <c r="R29" s="408">
        <f t="shared" si="24"/>
        <v>0.92999615252212298</v>
      </c>
      <c r="S29" s="173">
        <f>I29/I27</f>
        <v>0.94741341328338791</v>
      </c>
      <c r="T29" s="77">
        <f>J29/J27</f>
        <v>0.94529496988637041</v>
      </c>
      <c r="U29" s="19">
        <f>K29/K27</f>
        <v>0.96735159817351601</v>
      </c>
      <c r="W29" s="105">
        <f t="shared" si="2"/>
        <v>0.12703012861597857</v>
      </c>
      <c r="X29" s="104">
        <f t="shared" si="3"/>
        <v>2.2056628287145608</v>
      </c>
    </row>
    <row r="30" spans="1:24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15">
        <v>1324158</v>
      </c>
      <c r="J30" s="14">
        <v>989173</v>
      </c>
      <c r="K30" s="161">
        <v>849956</v>
      </c>
      <c r="M30" s="135">
        <f>C30/C45</f>
        <v>3.5685801207094206E-2</v>
      </c>
      <c r="N30" s="403">
        <f>D30/D45</f>
        <v>3.5019004286828873E-2</v>
      </c>
      <c r="O30" s="404">
        <f>E30/E45</f>
        <v>3.5143482961882661E-2</v>
      </c>
      <c r="P30" s="404">
        <f>F30/F45</f>
        <v>2.581667722464152E-2</v>
      </c>
      <c r="Q30" s="404">
        <f t="shared" ref="Q30:R30" si="25">G30/G45</f>
        <v>1.5882729785757846E-2</v>
      </c>
      <c r="R30" s="405">
        <f t="shared" si="25"/>
        <v>3.7729444925070341E-2</v>
      </c>
      <c r="S30" s="27">
        <f>I30/I45</f>
        <v>4.4410607569595847E-2</v>
      </c>
      <c r="T30" s="135">
        <f>J30/J45</f>
        <v>4.4542514901571052E-2</v>
      </c>
      <c r="U30" s="22">
        <f>K30/K45</f>
        <v>3.6336912775779384E-2</v>
      </c>
      <c r="W30" s="102">
        <f t="shared" si="2"/>
        <v>-0.14074080064862263</v>
      </c>
      <c r="X30" s="101">
        <f t="shared" si="3"/>
        <v>-0.82056021257916678</v>
      </c>
    </row>
    <row r="31" spans="1:24" ht="20.100000000000001" customHeight="1" x14ac:dyDescent="0.25">
      <c r="A31" s="24"/>
      <c r="B31" t="s">
        <v>91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12">
        <v>980814</v>
      </c>
      <c r="J31" s="11">
        <v>747086</v>
      </c>
      <c r="K31" s="162">
        <v>564870</v>
      </c>
      <c r="M31" s="77">
        <f>C31/C30</f>
        <v>0.77133276200905709</v>
      </c>
      <c r="N31" s="406">
        <f>D31/D30</f>
        <v>0.85795902549234038</v>
      </c>
      <c r="O31" s="407">
        <f>E31/E30</f>
        <v>0.8239374913013563</v>
      </c>
      <c r="P31" s="407">
        <f>F31/F30</f>
        <v>0.71194284816146058</v>
      </c>
      <c r="Q31" s="407">
        <f t="shared" ref="Q31:R31" si="26">G31/G30</f>
        <v>0.84382511119099479</v>
      </c>
      <c r="R31" s="408">
        <f t="shared" si="26"/>
        <v>0.70465818319719253</v>
      </c>
      <c r="S31" s="173">
        <f>I31/I30</f>
        <v>0.74070767989922648</v>
      </c>
      <c r="T31" s="77">
        <f>J31/J30</f>
        <v>0.75526323504584136</v>
      </c>
      <c r="U31" s="19">
        <f>K31/K30</f>
        <v>0.66458734334483194</v>
      </c>
      <c r="W31" s="107">
        <f t="shared" si="2"/>
        <v>-0.24390230843570887</v>
      </c>
      <c r="X31" s="104">
        <f t="shared" si="3"/>
        <v>-9.067589170100943</v>
      </c>
    </row>
    <row r="32" spans="1:24" ht="20.100000000000001" customHeight="1" thickBot="1" x14ac:dyDescent="0.3">
      <c r="A32" s="24"/>
      <c r="B32" t="s">
        <v>92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12">
        <v>343344</v>
      </c>
      <c r="J32" s="11">
        <v>242087</v>
      </c>
      <c r="K32" s="162">
        <v>285086</v>
      </c>
      <c r="M32" s="77">
        <f>C32/C30</f>
        <v>0.22866723799094293</v>
      </c>
      <c r="N32" s="406">
        <f>D32/D30</f>
        <v>0.14204097450765965</v>
      </c>
      <c r="O32" s="407">
        <f>E32/E30</f>
        <v>0.1760625086986437</v>
      </c>
      <c r="P32" s="407">
        <f>F32/F30</f>
        <v>0.28805715183853942</v>
      </c>
      <c r="Q32" s="407">
        <f t="shared" ref="Q32:R32" si="27">G32/G30</f>
        <v>0.15617488880900524</v>
      </c>
      <c r="R32" s="408">
        <f t="shared" si="27"/>
        <v>0.29534181680280747</v>
      </c>
      <c r="S32" s="173">
        <f>I32/I30</f>
        <v>0.25929232010077347</v>
      </c>
      <c r="T32" s="77">
        <f>J32/J30</f>
        <v>0.24473676495415866</v>
      </c>
      <c r="U32" s="19">
        <f>K32/K30</f>
        <v>0.33541265665516801</v>
      </c>
      <c r="W32" s="105">
        <f t="shared" si="2"/>
        <v>0.17761796378987718</v>
      </c>
      <c r="X32" s="104">
        <f t="shared" si="3"/>
        <v>9.0675891701009341</v>
      </c>
    </row>
    <row r="33" spans="1:24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15">
        <v>3328419</v>
      </c>
      <c r="J33" s="14">
        <v>2519723</v>
      </c>
      <c r="K33" s="161">
        <v>2371732</v>
      </c>
      <c r="M33" s="135">
        <f>C33/C45</f>
        <v>5.6585614706293738E-2</v>
      </c>
      <c r="N33" s="403">
        <f>D33/D45</f>
        <v>5.8994861926918891E-2</v>
      </c>
      <c r="O33" s="404">
        <f>E33/E45</f>
        <v>5.3716820286259799E-2</v>
      </c>
      <c r="P33" s="404">
        <f>F33/F45</f>
        <v>0.11126998753775903</v>
      </c>
      <c r="Q33" s="404">
        <f t="shared" ref="Q33:R33" si="28">G33/G45</f>
        <v>0.11941518264836988</v>
      </c>
      <c r="R33" s="405">
        <f t="shared" si="28"/>
        <v>0.11081825011181011</v>
      </c>
      <c r="S33" s="27">
        <f>I33/I45</f>
        <v>0.11163102140091034</v>
      </c>
      <c r="T33" s="135">
        <f>J33/J45</f>
        <v>0.1134632660569297</v>
      </c>
      <c r="U33" s="22">
        <f>K33/K45</f>
        <v>0.10139515317442878</v>
      </c>
      <c r="W33" s="102">
        <f t="shared" si="2"/>
        <v>-5.8733043274994907E-2</v>
      </c>
      <c r="X33" s="101">
        <f t="shared" si="3"/>
        <v>-1.2068112882500925</v>
      </c>
    </row>
    <row r="34" spans="1:24" ht="20.100000000000001" customHeight="1" x14ac:dyDescent="0.25">
      <c r="A34" s="24"/>
      <c r="B34" t="s">
        <v>91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12">
        <v>3245665</v>
      </c>
      <c r="J34" s="11">
        <v>2451448</v>
      </c>
      <c r="K34" s="162">
        <v>2270277</v>
      </c>
      <c r="M34" s="77">
        <f>C34/C33</f>
        <v>0.93235395476746386</v>
      </c>
      <c r="N34" s="406">
        <f>D34/D33</f>
        <v>0.93329283095703075</v>
      </c>
      <c r="O34" s="407">
        <f>E34/E33</f>
        <v>0.93572253475337108</v>
      </c>
      <c r="P34" s="407">
        <f>F34/F33</f>
        <v>0.95993462495192028</v>
      </c>
      <c r="Q34" s="407">
        <f t="shared" ref="Q34:R34" si="29">G34/G33</f>
        <v>0.95687085161435481</v>
      </c>
      <c r="R34" s="408">
        <f t="shared" si="29"/>
        <v>0.95505592072061363</v>
      </c>
      <c r="S34" s="173">
        <f>I34/I33</f>
        <v>0.97513714469242008</v>
      </c>
      <c r="T34" s="77">
        <f>J34/J33</f>
        <v>0.97290376759667629</v>
      </c>
      <c r="U34" s="19">
        <f>K34/K33</f>
        <v>0.95722324444751772</v>
      </c>
      <c r="W34" s="107">
        <f t="shared" si="2"/>
        <v>-7.3903668362535119E-2</v>
      </c>
      <c r="X34" s="104">
        <f t="shared" si="3"/>
        <v>-1.5680523149158576</v>
      </c>
    </row>
    <row r="35" spans="1:24" ht="20.100000000000001" customHeight="1" thickBot="1" x14ac:dyDescent="0.3">
      <c r="A35" s="24"/>
      <c r="B35" t="s">
        <v>92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12">
        <v>82754</v>
      </c>
      <c r="J35" s="11">
        <v>68275</v>
      </c>
      <c r="K35" s="162">
        <v>101455</v>
      </c>
      <c r="M35" s="77">
        <f>C35/C33</f>
        <v>6.7646045232536089E-2</v>
      </c>
      <c r="N35" s="406">
        <f>D35/D33</f>
        <v>6.6707169042969222E-2</v>
      </c>
      <c r="O35" s="407">
        <f>E35/E33</f>
        <v>6.4277465246628862E-2</v>
      </c>
      <c r="P35" s="407">
        <f>F35/F33</f>
        <v>4.0065375048079672E-2</v>
      </c>
      <c r="Q35" s="407">
        <f t="shared" ref="Q35:R35" si="30">G35/G33</f>
        <v>4.3129148385645182E-2</v>
      </c>
      <c r="R35" s="408">
        <f t="shared" si="30"/>
        <v>4.4944079279386366E-2</v>
      </c>
      <c r="S35" s="173">
        <f>I35/I33</f>
        <v>2.4862855307579965E-2</v>
      </c>
      <c r="T35" s="77">
        <f>J35/J33</f>
        <v>2.7096232403323699E-2</v>
      </c>
      <c r="U35" s="19">
        <f>K35/K33</f>
        <v>4.2776755552482323E-2</v>
      </c>
      <c r="W35" s="105">
        <f t="shared" si="2"/>
        <v>0.4859758330281948</v>
      </c>
      <c r="X35" s="104">
        <f t="shared" si="3"/>
        <v>1.5680523149158625</v>
      </c>
    </row>
    <row r="36" spans="1:24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15">
        <v>2287509</v>
      </c>
      <c r="J36" s="14">
        <v>1729027</v>
      </c>
      <c r="K36" s="161">
        <v>1931628</v>
      </c>
      <c r="M36" s="135">
        <f>C36/C45</f>
        <v>6.4661011652893299E-2</v>
      </c>
      <c r="N36" s="403">
        <f>D36/D45</f>
        <v>5.8229196925587742E-2</v>
      </c>
      <c r="O36" s="404">
        <f>E36/E45</f>
        <v>5.9161460570473556E-2</v>
      </c>
      <c r="P36" s="404">
        <f>F36/F45</f>
        <v>7.3176806370374395E-2</v>
      </c>
      <c r="Q36" s="404">
        <f t="shared" ref="Q36:R36" si="31">G36/G45</f>
        <v>7.8258377453426564E-2</v>
      </c>
      <c r="R36" s="405">
        <f t="shared" si="31"/>
        <v>7.3220586958623754E-2</v>
      </c>
      <c r="S36" s="27">
        <f>I36/I45</f>
        <v>7.6720198428675904E-2</v>
      </c>
      <c r="T36" s="135">
        <f>J36/J45</f>
        <v>7.7858181443204263E-2</v>
      </c>
      <c r="U36" s="22">
        <f>K36/K45</f>
        <v>8.2580037262226721E-2</v>
      </c>
      <c r="W36" s="102">
        <f t="shared" si="2"/>
        <v>0.11717630783093613</v>
      </c>
      <c r="X36" s="101">
        <f t="shared" si="3"/>
        <v>0.4721855819022458</v>
      </c>
    </row>
    <row r="37" spans="1:24" ht="20.100000000000001" customHeight="1" x14ac:dyDescent="0.25">
      <c r="A37" s="24"/>
      <c r="B37" t="s">
        <v>91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12">
        <v>2101553</v>
      </c>
      <c r="J37" s="11">
        <v>1582164</v>
      </c>
      <c r="K37" s="162">
        <v>1785665</v>
      </c>
      <c r="M37" s="77">
        <f>C37/C36</f>
        <v>0.92385300488768496</v>
      </c>
      <c r="N37" s="406">
        <f>D37/D36</f>
        <v>0.92524015052759667</v>
      </c>
      <c r="O37" s="407">
        <f>E37/E36</f>
        <v>0.9352265661206971</v>
      </c>
      <c r="P37" s="407">
        <f>F37/F36</f>
        <v>0.90303373237763462</v>
      </c>
      <c r="Q37" s="407">
        <f t="shared" ref="Q37:R37" si="32">G37/G36</f>
        <v>0.91527304016691335</v>
      </c>
      <c r="R37" s="408">
        <f t="shared" si="32"/>
        <v>0.90763061862880878</v>
      </c>
      <c r="S37" s="173">
        <f>I37/I36</f>
        <v>0.91870807939990617</v>
      </c>
      <c r="T37" s="77">
        <f>J37/J36</f>
        <v>0.91506032005283899</v>
      </c>
      <c r="U37" s="19">
        <f>K37/K36</f>
        <v>0.92443524322488591</v>
      </c>
      <c r="W37" s="107">
        <f t="shared" si="2"/>
        <v>0.12862193805446212</v>
      </c>
      <c r="X37" s="104">
        <f t="shared" si="3"/>
        <v>0.93749231720469117</v>
      </c>
    </row>
    <row r="38" spans="1:24" ht="20.100000000000001" customHeight="1" thickBot="1" x14ac:dyDescent="0.3">
      <c r="A38" s="24"/>
      <c r="B38" t="s">
        <v>92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12">
        <v>185956</v>
      </c>
      <c r="J38" s="11">
        <v>146863</v>
      </c>
      <c r="K38" s="162">
        <v>145963</v>
      </c>
      <c r="M38" s="77">
        <f>C38/C36</f>
        <v>7.6146995112315013E-2</v>
      </c>
      <c r="N38" s="406">
        <f>D38/D36</f>
        <v>7.4759849472403384E-2</v>
      </c>
      <c r="O38" s="407">
        <f>E38/E36</f>
        <v>6.4773433879302914E-2</v>
      </c>
      <c r="P38" s="407">
        <f>F38/F36</f>
        <v>9.6966267622365418E-2</v>
      </c>
      <c r="Q38" s="407">
        <f t="shared" ref="Q38:R38" si="33">G38/G36</f>
        <v>8.4726959833086687E-2</v>
      </c>
      <c r="R38" s="408">
        <f t="shared" si="33"/>
        <v>9.2369381371191245E-2</v>
      </c>
      <c r="S38" s="173">
        <f>I38/I36</f>
        <v>8.1291920600093812E-2</v>
      </c>
      <c r="T38" s="77">
        <f>J38/J36</f>
        <v>8.4939679947161034E-2</v>
      </c>
      <c r="U38" s="19">
        <f>K38/K36</f>
        <v>7.5564756775114053E-2</v>
      </c>
      <c r="W38" s="105">
        <f t="shared" si="2"/>
        <v>-6.1281602581998188E-3</v>
      </c>
      <c r="X38" s="104">
        <f t="shared" si="3"/>
        <v>-0.93749231720469806</v>
      </c>
    </row>
    <row r="39" spans="1:24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5589725</v>
      </c>
      <c r="I39" s="15">
        <v>9392380</v>
      </c>
      <c r="J39" s="14">
        <v>6880812</v>
      </c>
      <c r="K39" s="161">
        <v>7663458</v>
      </c>
      <c r="M39" s="135">
        <f>C39/C45</f>
        <v>0.39031201410056948</v>
      </c>
      <c r="N39" s="403">
        <f>D39/D45</f>
        <v>0.38755790943893537</v>
      </c>
      <c r="O39" s="404">
        <f>E39/E45</f>
        <v>0.40015627760993427</v>
      </c>
      <c r="P39" s="404">
        <f>F39/F45</f>
        <v>0.3707096404479393</v>
      </c>
      <c r="Q39" s="404">
        <f t="shared" ref="Q39:R39" si="34">G39/G45</f>
        <v>0.33627350362285274</v>
      </c>
      <c r="R39" s="405">
        <f t="shared" si="34"/>
        <v>0.31737348765370588</v>
      </c>
      <c r="S39" s="27">
        <f>I39/I45</f>
        <v>0.31500870917558227</v>
      </c>
      <c r="T39" s="135">
        <f>J39/J45</f>
        <v>0.30984334494058058</v>
      </c>
      <c r="U39" s="22">
        <f>K39/K45</f>
        <v>0.32762449457012915</v>
      </c>
      <c r="W39" s="102">
        <f t="shared" si="2"/>
        <v>0.11374326169643932</v>
      </c>
      <c r="X39" s="130">
        <f t="shared" si="3"/>
        <v>1.7781149629548576</v>
      </c>
    </row>
    <row r="40" spans="1:24" ht="20.100000000000001" customHeight="1" x14ac:dyDescent="0.25">
      <c r="A40" s="24"/>
      <c r="B40" t="s">
        <v>91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4514893</v>
      </c>
      <c r="I40" s="12">
        <v>7610668</v>
      </c>
      <c r="J40" s="11">
        <v>5569913</v>
      </c>
      <c r="K40" s="162">
        <v>6080036</v>
      </c>
      <c r="M40" s="77">
        <f>C40/C39</f>
        <v>0.77721790091724563</v>
      </c>
      <c r="N40" s="406">
        <f>D40/D39</f>
        <v>0.80048808750035738</v>
      </c>
      <c r="O40" s="407">
        <f>E40/E39</f>
        <v>0.79000310315605171</v>
      </c>
      <c r="P40" s="407">
        <f>F40/F39</f>
        <v>0.77028146981777446</v>
      </c>
      <c r="Q40" s="407">
        <f t="shared" ref="Q40:R40" si="35">G40/G39</f>
        <v>0.78010529420655483</v>
      </c>
      <c r="R40" s="408">
        <f t="shared" si="35"/>
        <v>0.80771290179749455</v>
      </c>
      <c r="S40" s="173">
        <f>I40/I39</f>
        <v>0.81030239406838311</v>
      </c>
      <c r="T40" s="77">
        <f>J40/J39</f>
        <v>0.80948483987064312</v>
      </c>
      <c r="U40" s="19">
        <f>K40/K39</f>
        <v>0.79338022078283721</v>
      </c>
      <c r="W40" s="107">
        <f t="shared" si="2"/>
        <v>9.1585452052841756E-2</v>
      </c>
      <c r="X40" s="104">
        <f t="shared" si="3"/>
        <v>-1.6104619087805916</v>
      </c>
    </row>
    <row r="41" spans="1:24" ht="20.100000000000001" customHeight="1" thickBot="1" x14ac:dyDescent="0.3">
      <c r="A41" s="24"/>
      <c r="B41" t="s">
        <v>92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12">
        <v>1781712</v>
      </c>
      <c r="J41" s="11">
        <v>1310899</v>
      </c>
      <c r="K41" s="162">
        <v>1583422</v>
      </c>
      <c r="M41" s="77">
        <f>C41/C39</f>
        <v>0.22278209908275437</v>
      </c>
      <c r="N41" s="406">
        <f>D41/D39</f>
        <v>0.19951191249964262</v>
      </c>
      <c r="O41" s="407">
        <f>E41/E39</f>
        <v>0.20999689684394826</v>
      </c>
      <c r="P41" s="407">
        <f>F41/F39</f>
        <v>0.22971853018222557</v>
      </c>
      <c r="Q41" s="407">
        <f t="shared" ref="Q41:R41" si="36">G41/G39</f>
        <v>0.21989470579344517</v>
      </c>
      <c r="R41" s="408">
        <f t="shared" si="36"/>
        <v>0.1922870982025055</v>
      </c>
      <c r="S41" s="173">
        <f>I41/I39</f>
        <v>0.18969760593161691</v>
      </c>
      <c r="T41" s="77">
        <f>J41/J39</f>
        <v>0.19051516012935682</v>
      </c>
      <c r="U41" s="19">
        <f>K41/K39</f>
        <v>0.20661977921716279</v>
      </c>
      <c r="W41" s="105">
        <f t="shared" si="2"/>
        <v>0.20789015782299017</v>
      </c>
      <c r="X41" s="104">
        <f t="shared" si="3"/>
        <v>1.6104619087805971</v>
      </c>
    </row>
    <row r="42" spans="1:24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15">
        <v>182756</v>
      </c>
      <c r="J42" s="14">
        <v>149769</v>
      </c>
      <c r="K42" s="161">
        <v>147526</v>
      </c>
      <c r="M42" s="135">
        <f>C42/C45</f>
        <v>7.5949698195122723E-3</v>
      </c>
      <c r="N42" s="403">
        <f>D42/D45</f>
        <v>1.0554179326084859E-2</v>
      </c>
      <c r="O42" s="404">
        <f>E42/E45</f>
        <v>1.3272505508639358E-2</v>
      </c>
      <c r="P42" s="404">
        <f>F42/F45</f>
        <v>9.2338642176114129E-3</v>
      </c>
      <c r="Q42" s="404">
        <f t="shared" ref="Q42:R42" si="37">G42/G45</f>
        <v>7.1437187606090431E-3</v>
      </c>
      <c r="R42" s="405">
        <f t="shared" si="37"/>
        <v>6.0908047380798958E-3</v>
      </c>
      <c r="S42" s="27">
        <f>I42/I45</f>
        <v>6.1294082707570082E-3</v>
      </c>
      <c r="T42" s="135">
        <f>J42/J45</f>
        <v>6.7441063537858345E-3</v>
      </c>
      <c r="U42" s="22">
        <f>K42/K45</f>
        <v>6.3069610593485181E-3</v>
      </c>
      <c r="W42" s="64">
        <f t="shared" si="2"/>
        <v>-1.4976396984689756E-2</v>
      </c>
      <c r="X42" s="130">
        <f t="shared" si="3"/>
        <v>-4.3714529443731644E-2</v>
      </c>
    </row>
    <row r="43" spans="1:24" ht="20.100000000000001" customHeight="1" x14ac:dyDescent="0.25">
      <c r="A43" s="24"/>
      <c r="B43" t="s">
        <v>91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12">
        <v>173357</v>
      </c>
      <c r="J43" s="11">
        <v>141266</v>
      </c>
      <c r="K43" s="162">
        <v>146126</v>
      </c>
      <c r="M43" s="77">
        <f>C43/C42</f>
        <v>0.97660833788758394</v>
      </c>
      <c r="N43" s="406">
        <f>D43/D42</f>
        <v>0.98152916995831152</v>
      </c>
      <c r="O43" s="407">
        <f>E43/E42</f>
        <v>0.98860955613861612</v>
      </c>
      <c r="P43" s="407">
        <f>F43/F42</f>
        <v>0.98383697768482914</v>
      </c>
      <c r="Q43" s="407">
        <f t="shared" ref="Q43:R43" si="38">G43/G42</f>
        <v>0.97508286123974519</v>
      </c>
      <c r="R43" s="408">
        <f t="shared" si="38"/>
        <v>0.99358651677013998</v>
      </c>
      <c r="S43" s="173">
        <f>I43/I42</f>
        <v>0.94857077195823936</v>
      </c>
      <c r="T43" s="77">
        <f>J43/J42</f>
        <v>0.94322590122121397</v>
      </c>
      <c r="U43" s="19">
        <f>K43/K42</f>
        <v>0.99051014736385445</v>
      </c>
      <c r="W43" s="107">
        <f t="shared" si="2"/>
        <v>3.440318264833718E-2</v>
      </c>
      <c r="X43" s="104">
        <f t="shared" si="3"/>
        <v>4.728424614264048</v>
      </c>
    </row>
    <row r="44" spans="1:24" ht="20.100000000000001" customHeight="1" thickBot="1" x14ac:dyDescent="0.3">
      <c r="A44" s="24"/>
      <c r="B44" t="s">
        <v>92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12">
        <v>9399</v>
      </c>
      <c r="J44" s="11">
        <v>8503</v>
      </c>
      <c r="K44" s="162">
        <v>1400</v>
      </c>
      <c r="M44" s="77">
        <f>C44/C42</f>
        <v>2.3391662112416091E-2</v>
      </c>
      <c r="N44" s="409">
        <f>D44/D42</f>
        <v>1.8470830041688469E-2</v>
      </c>
      <c r="O44" s="410">
        <f>E44/E42</f>
        <v>1.1390443861383825E-2</v>
      </c>
      <c r="P44" s="410">
        <f>F44/F42</f>
        <v>1.6163022315170916E-2</v>
      </c>
      <c r="Q44" s="410">
        <f t="shared" ref="Q44:R44" si="39">G44/G42</f>
        <v>2.4917138760254812E-2</v>
      </c>
      <c r="R44" s="411">
        <f t="shared" si="39"/>
        <v>6.4134832298599845E-3</v>
      </c>
      <c r="S44" s="173">
        <f>I44/I42</f>
        <v>5.1429228041760595E-2</v>
      </c>
      <c r="T44" s="77">
        <f>J44/J42</f>
        <v>5.6774098778785996E-2</v>
      </c>
      <c r="U44" s="94">
        <f>K44/K42</f>
        <v>9.4898526361454922E-3</v>
      </c>
      <c r="W44" s="105">
        <f t="shared" si="2"/>
        <v>-0.8353522286251911</v>
      </c>
      <c r="X44" s="104">
        <f t="shared" si="3"/>
        <v>-4.7284246142640507</v>
      </c>
    </row>
    <row r="45" spans="1:24" ht="20.100000000000001" customHeight="1" thickBot="1" x14ac:dyDescent="0.3">
      <c r="A45" s="74" t="s">
        <v>21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 t="shared" ref="H45:K46" si="42">H7+H10+H13+H16+H18+H21+H24+H27+H30+H33+H36+H39+H42</f>
        <v>17612451</v>
      </c>
      <c r="I45" s="84">
        <f t="shared" si="42"/>
        <v>29816255</v>
      </c>
      <c r="J45" s="191">
        <f t="shared" si="42"/>
        <v>22207390</v>
      </c>
      <c r="K45" s="189">
        <f t="shared" si="42"/>
        <v>23390980</v>
      </c>
      <c r="M45" s="89">
        <f>M7+M10+M13+M16+M18+M21+M24+M27+M30+M33+M36+M39+M42</f>
        <v>1</v>
      </c>
      <c r="N45" s="85">
        <f t="shared" ref="N45:T45" si="43">N7+N10+N13+N16+N18+N21+N24+N27+N30+N33+N36+N39+N42</f>
        <v>0.99999999999999978</v>
      </c>
      <c r="O45" s="85">
        <f t="shared" si="43"/>
        <v>1</v>
      </c>
      <c r="P45" s="85">
        <f t="shared" si="43"/>
        <v>1</v>
      </c>
      <c r="Q45" s="85">
        <f t="shared" ref="Q45:R45" si="44">Q7+Q10+Q13+Q16+Q18+Q21+Q24+Q27+Q30+Q33+Q36+Q39+Q42</f>
        <v>1.0000000000000002</v>
      </c>
      <c r="R45" s="85">
        <f t="shared" si="44"/>
        <v>0.99999999999999989</v>
      </c>
      <c r="S45" s="175">
        <f t="shared" si="43"/>
        <v>1</v>
      </c>
      <c r="T45" s="415">
        <f t="shared" si="43"/>
        <v>1</v>
      </c>
      <c r="U45" s="414">
        <f>U7+U10+U13+U16+U18+U21+U24+U27+U30+U33+U36+U39+U42</f>
        <v>1</v>
      </c>
      <c r="W45" s="93">
        <f t="shared" si="2"/>
        <v>5.329712316485638E-2</v>
      </c>
      <c r="X45" s="133">
        <f t="shared" si="3"/>
        <v>0</v>
      </c>
    </row>
    <row r="46" spans="1:24" ht="20.100000000000001" customHeight="1" x14ac:dyDescent="0.25">
      <c r="A46" s="24"/>
      <c r="B46" t="s">
        <v>91</v>
      </c>
      <c r="C46" s="316">
        <f t="shared" si="40"/>
        <v>13525843</v>
      </c>
      <c r="D46" s="317">
        <f t="shared" si="40"/>
        <v>14240476</v>
      </c>
      <c r="E46" s="317">
        <f t="shared" si="40"/>
        <v>15953957</v>
      </c>
      <c r="F46" s="317">
        <f t="shared" si="40"/>
        <v>18481841</v>
      </c>
      <c r="G46" s="317">
        <f t="shared" ref="G46" si="45">G8+G11+G14+G17+G19+G22+G25+G28+G31+G34+G37+G40+G43</f>
        <v>9386857</v>
      </c>
      <c r="H46" s="317">
        <f t="shared" si="42"/>
        <v>9273276</v>
      </c>
      <c r="I46" s="249">
        <f t="shared" si="42"/>
        <v>15747001</v>
      </c>
      <c r="J46" s="317">
        <f t="shared" si="42"/>
        <v>11762925</v>
      </c>
      <c r="K46" s="190">
        <f t="shared" si="42"/>
        <v>11989446</v>
      </c>
      <c r="M46" s="77">
        <f>C46/C45</f>
        <v>0.52964234199394367</v>
      </c>
      <c r="N46" s="79">
        <f>D46/D45</f>
        <v>0.51399774079556104</v>
      </c>
      <c r="O46" s="79">
        <f>E46/E45</f>
        <v>0.54953631671894865</v>
      </c>
      <c r="P46" s="79">
        <f>F46/F45</f>
        <v>0.54740269079674342</v>
      </c>
      <c r="Q46" s="79">
        <f t="shared" ref="Q46:R46" si="46">G46/G45</f>
        <v>0.52543088984003139</v>
      </c>
      <c r="R46" s="79">
        <f t="shared" si="46"/>
        <v>0.52651820010741268</v>
      </c>
      <c r="S46" s="412">
        <f>I46/I45</f>
        <v>0.52813477078191073</v>
      </c>
      <c r="T46" s="388">
        <f>J46/J45</f>
        <v>0.5296851633622861</v>
      </c>
      <c r="U46" s="78">
        <f>K46/K45</f>
        <v>0.51256706645040095</v>
      </c>
      <c r="W46" s="107">
        <f t="shared" si="2"/>
        <v>1.9257200058658878E-2</v>
      </c>
      <c r="X46" s="104">
        <f t="shared" si="3"/>
        <v>-1.711809691188515</v>
      </c>
    </row>
    <row r="47" spans="1:24" ht="20.100000000000001" customHeight="1" thickBot="1" x14ac:dyDescent="0.3">
      <c r="A47" s="31"/>
      <c r="B47" s="25" t="s">
        <v>92</v>
      </c>
      <c r="C47" s="32">
        <f t="shared" ref="C47:F47" si="47">C9+C12+C15+C20+C23+C26+C29+C32+C35+C38+C41+C44</f>
        <v>12011849</v>
      </c>
      <c r="D47" s="33">
        <f t="shared" si="47"/>
        <v>13464852</v>
      </c>
      <c r="E47" s="33">
        <f t="shared" si="47"/>
        <v>13077713</v>
      </c>
      <c r="F47" s="33">
        <f t="shared" si="47"/>
        <v>15280947</v>
      </c>
      <c r="G47" s="33">
        <f t="shared" ref="G47" si="48">G9+G12+G15+G20+G23+G26+G29+G32+G35+G38+G41+G44</f>
        <v>8478208</v>
      </c>
      <c r="H47" s="33">
        <f t="shared" ref="H47:K47" si="49">H9+H12+H15+H20+H23+H26+H29+H32+H35+H38+H41+H44</f>
        <v>8339175</v>
      </c>
      <c r="I47" s="43">
        <f t="shared" si="49"/>
        <v>14069254</v>
      </c>
      <c r="J47" s="33">
        <f t="shared" si="49"/>
        <v>10444465</v>
      </c>
      <c r="K47" s="163">
        <f t="shared" si="49"/>
        <v>11401534</v>
      </c>
      <c r="M47" s="148">
        <f>C47/C45</f>
        <v>0.47035765800605628</v>
      </c>
      <c r="N47" s="80">
        <f>D47/D45</f>
        <v>0.48600225920443896</v>
      </c>
      <c r="O47" s="80">
        <f>E47/E45</f>
        <v>0.45046368328105135</v>
      </c>
      <c r="P47" s="80">
        <f>F47/F45</f>
        <v>0.45259730920325658</v>
      </c>
      <c r="Q47" s="80">
        <f t="shared" ref="Q47:R47" si="50">G47/G45</f>
        <v>0.47456911015996861</v>
      </c>
      <c r="R47" s="80">
        <f t="shared" si="50"/>
        <v>0.47348179989258737</v>
      </c>
      <c r="S47" s="413">
        <f>I47/I45</f>
        <v>0.47186522921808927</v>
      </c>
      <c r="T47" s="236">
        <f>J47/J45</f>
        <v>0.47031483663771384</v>
      </c>
      <c r="U47" s="237">
        <f>K47/K45</f>
        <v>0.48743293354959905</v>
      </c>
      <c r="W47" s="105">
        <f t="shared" si="2"/>
        <v>9.163408561376768E-2</v>
      </c>
      <c r="X47" s="106">
        <f t="shared" si="3"/>
        <v>1.7118096911885206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70" t="s">
        <v>37</v>
      </c>
      <c r="B52" s="485"/>
      <c r="C52" s="472">
        <v>2016</v>
      </c>
      <c r="D52" s="461">
        <v>2017</v>
      </c>
      <c r="E52" s="476">
        <v>2018</v>
      </c>
      <c r="F52" s="461">
        <v>2019</v>
      </c>
      <c r="G52" s="461">
        <v>2020</v>
      </c>
      <c r="H52" s="461">
        <v>2021</v>
      </c>
      <c r="I52" s="463">
        <v>2022</v>
      </c>
      <c r="J52" s="467" t="str">
        <f>J5</f>
        <v>janeiro - setembro</v>
      </c>
      <c r="K52" s="468"/>
      <c r="M52" s="494">
        <v>2016</v>
      </c>
      <c r="N52" s="461">
        <v>2017</v>
      </c>
      <c r="O52" s="461">
        <v>2018</v>
      </c>
      <c r="P52" s="463">
        <v>2019</v>
      </c>
      <c r="Q52" s="490">
        <v>2020</v>
      </c>
      <c r="R52" s="463">
        <v>2021</v>
      </c>
      <c r="S52" s="463">
        <v>2022</v>
      </c>
      <c r="T52" s="467" t="str">
        <f>J52</f>
        <v>janeiro - setembro</v>
      </c>
      <c r="U52" s="468"/>
      <c r="W52" s="492" t="s">
        <v>88</v>
      </c>
      <c r="X52" s="493"/>
    </row>
    <row r="53" spans="1:24" ht="21.75" customHeight="1" thickBot="1" x14ac:dyDescent="0.3">
      <c r="A53" s="486"/>
      <c r="B53" s="487"/>
      <c r="C53" s="488">
        <v>2016</v>
      </c>
      <c r="D53" s="469">
        <v>2017</v>
      </c>
      <c r="E53" s="484"/>
      <c r="F53" s="469"/>
      <c r="G53" s="469"/>
      <c r="H53" s="469">
        <v>2018</v>
      </c>
      <c r="I53" s="489"/>
      <c r="J53" s="167">
        <v>2022</v>
      </c>
      <c r="K53" s="169">
        <v>2023</v>
      </c>
      <c r="M53" s="495"/>
      <c r="N53" s="469"/>
      <c r="O53" s="469"/>
      <c r="P53" s="489"/>
      <c r="Q53" s="491"/>
      <c r="R53" s="489"/>
      <c r="S53" s="489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15">
        <v>53516688</v>
      </c>
      <c r="J54" s="14">
        <v>39899977</v>
      </c>
      <c r="K54" s="161">
        <v>46757535</v>
      </c>
      <c r="M54" s="135">
        <f>C54/C92</f>
        <v>0.15591700650219709</v>
      </c>
      <c r="N54" s="135">
        <f>D54/D92</f>
        <v>0.16680384345256438</v>
      </c>
      <c r="O54" s="135">
        <f>E54/E92</f>
        <v>0.15623242097362919</v>
      </c>
      <c r="P54" s="135">
        <f>F54/F92</f>
        <v>0.15243562295718163</v>
      </c>
      <c r="Q54" s="135">
        <f t="shared" ref="Q54:R54" si="51">G54/G92</f>
        <v>0.15802169215331374</v>
      </c>
      <c r="R54" s="135">
        <f t="shared" si="51"/>
        <v>0.16094193632502204</v>
      </c>
      <c r="S54" s="135">
        <f>I54/I92</f>
        <v>0.1578551867711149</v>
      </c>
      <c r="T54" s="135">
        <f>J54/J92</f>
        <v>0.15833914647999792</v>
      </c>
      <c r="U54" s="326">
        <f>K54/K92</f>
        <v>0.16581721175376343</v>
      </c>
      <c r="W54" s="102">
        <f>(K54-J54)/J54</f>
        <v>0.17186872062607955</v>
      </c>
      <c r="X54" s="101">
        <f>(U54-T54)*100</f>
        <v>0.74780652737655162</v>
      </c>
    </row>
    <row r="55" spans="1:24" ht="20.100000000000001" customHeight="1" x14ac:dyDescent="0.25">
      <c r="A55" s="24"/>
      <c r="B55" t="s">
        <v>91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12">
        <v>5184851</v>
      </c>
      <c r="J55" s="11">
        <v>3914041</v>
      </c>
      <c r="K55" s="162">
        <v>4583303</v>
      </c>
      <c r="M55" s="77">
        <f>C55/C54</f>
        <v>3.3615266897699725E-2</v>
      </c>
      <c r="N55" s="77">
        <f>D55/D54</f>
        <v>2.2165009979569904E-2</v>
      </c>
      <c r="O55" s="77">
        <f>E55/E54</f>
        <v>4.5992855093218203E-2</v>
      </c>
      <c r="P55" s="77">
        <f>F55/F54</f>
        <v>4.6663829611922919E-2</v>
      </c>
      <c r="Q55" s="77">
        <f t="shared" ref="Q55:R55" si="52">G55/G54</f>
        <v>4.6134785809510657E-2</v>
      </c>
      <c r="R55" s="77">
        <f t="shared" si="52"/>
        <v>0.10386858589835586</v>
      </c>
      <c r="S55" s="77">
        <f>I55/I54</f>
        <v>9.6882882587950886E-2</v>
      </c>
      <c r="T55" s="77">
        <f>J55/J54</f>
        <v>9.8096322210912551E-2</v>
      </c>
      <c r="U55" s="327">
        <f>K55/K54</f>
        <v>9.8022767881155409E-2</v>
      </c>
      <c r="W55" s="107">
        <f t="shared" ref="W55:W94" si="53">(K55-J55)/J55</f>
        <v>0.17099003306301594</v>
      </c>
      <c r="X55" s="104">
        <f t="shared" ref="X55:X94" si="54">(U55-T55)*100</f>
        <v>-7.3554329757141712E-3</v>
      </c>
    </row>
    <row r="56" spans="1:24" ht="20.100000000000001" customHeight="1" thickBot="1" x14ac:dyDescent="0.3">
      <c r="A56" s="24"/>
      <c r="B56" t="s">
        <v>92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12">
        <v>48331837</v>
      </c>
      <c r="J56" s="11">
        <v>35985936</v>
      </c>
      <c r="K56" s="162">
        <v>42174232</v>
      </c>
      <c r="M56" s="77">
        <f>C56/C54</f>
        <v>0.96638473310230022</v>
      </c>
      <c r="N56" s="77">
        <f>D56/D54</f>
        <v>0.97783499002043006</v>
      </c>
      <c r="O56" s="77">
        <f>E56/E54</f>
        <v>0.95400714490678185</v>
      </c>
      <c r="P56" s="77">
        <f>F56/F54</f>
        <v>0.95333617038807705</v>
      </c>
      <c r="Q56" s="77">
        <f t="shared" ref="Q56:R56" si="55">G56/G54</f>
        <v>0.95386521419048931</v>
      </c>
      <c r="R56" s="77">
        <f t="shared" si="55"/>
        <v>0.8961314141016441</v>
      </c>
      <c r="S56" s="77">
        <f>I56/I54</f>
        <v>0.90311711741204914</v>
      </c>
      <c r="T56" s="77">
        <f>J56/J54</f>
        <v>0.90190367778908742</v>
      </c>
      <c r="U56" s="327">
        <f>K56/K54</f>
        <v>0.90197723211884462</v>
      </c>
      <c r="W56" s="105">
        <f t="shared" si="53"/>
        <v>0.17196429182778517</v>
      </c>
      <c r="X56" s="104">
        <f t="shared" si="54"/>
        <v>7.3554329757197223E-3</v>
      </c>
    </row>
    <row r="57" spans="1:24" ht="20.100000000000001" customHeight="1" thickBot="1" x14ac:dyDescent="0.3">
      <c r="A57" s="5" t="s">
        <v>18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15">
        <v>1566207</v>
      </c>
      <c r="J57" s="14">
        <v>1150360</v>
      </c>
      <c r="K57" s="161">
        <v>1332316</v>
      </c>
      <c r="M57" s="135">
        <f>C57/C92</f>
        <v>7.6505096101735018E-3</v>
      </c>
      <c r="N57" s="135">
        <f>D57/D92</f>
        <v>1.010880235653994E-2</v>
      </c>
      <c r="O57" s="135">
        <f>E57/E92</f>
        <v>5.4633286255995018E-3</v>
      </c>
      <c r="P57" s="135">
        <f>F57/F92</f>
        <v>5.3840583714449622E-3</v>
      </c>
      <c r="Q57" s="135">
        <f t="shared" ref="Q57:R57" si="56">G57/G92</f>
        <v>5.3432771898001318E-3</v>
      </c>
      <c r="R57" s="135">
        <f t="shared" si="56"/>
        <v>4.6542548088873226E-3</v>
      </c>
      <c r="S57" s="135">
        <f>I57/I92</f>
        <v>4.6197533469789376E-3</v>
      </c>
      <c r="T57" s="135">
        <f>J57/J92</f>
        <v>4.5650908657097825E-3</v>
      </c>
      <c r="U57" s="326">
        <f>K57/K92</f>
        <v>4.7248197385710575E-3</v>
      </c>
      <c r="W57" s="102">
        <f t="shared" si="53"/>
        <v>0.15817309364025176</v>
      </c>
      <c r="X57" s="101">
        <f t="shared" si="54"/>
        <v>1.5972887286127505E-2</v>
      </c>
    </row>
    <row r="58" spans="1:24" ht="20.100000000000001" customHeight="1" x14ac:dyDescent="0.25">
      <c r="A58" s="24"/>
      <c r="B58" t="s">
        <v>91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12">
        <v>1009814</v>
      </c>
      <c r="J58" s="11">
        <v>730395</v>
      </c>
      <c r="K58" s="162">
        <v>903646</v>
      </c>
      <c r="M58" s="77">
        <f>C58/C57</f>
        <v>0.99084162570497503</v>
      </c>
      <c r="N58" s="77">
        <f>D58/D57</f>
        <v>0.96246267873567592</v>
      </c>
      <c r="O58" s="77">
        <f>E58/E57</f>
        <v>0.82972477385162102</v>
      </c>
      <c r="P58" s="77">
        <f>F58/F57</f>
        <v>0.68882454616258681</v>
      </c>
      <c r="Q58" s="77">
        <f t="shared" ref="Q58:R58" si="57">G58/G57</f>
        <v>0.68295035546149963</v>
      </c>
      <c r="R58" s="77">
        <f t="shared" si="57"/>
        <v>0.59449775969092555</v>
      </c>
      <c r="S58" s="77">
        <f>I58/I57</f>
        <v>0.6447513004347446</v>
      </c>
      <c r="T58" s="77">
        <f>J58/J57</f>
        <v>0.63492732709760424</v>
      </c>
      <c r="U58" s="327">
        <f>K58/K57</f>
        <v>0.6782520062807923</v>
      </c>
      <c r="W58" s="107">
        <f t="shared" si="53"/>
        <v>0.23720178807357661</v>
      </c>
      <c r="X58" s="104">
        <f t="shared" si="54"/>
        <v>4.3324679183188053</v>
      </c>
    </row>
    <row r="59" spans="1:24" ht="20.100000000000001" customHeight="1" thickBot="1" x14ac:dyDescent="0.3">
      <c r="A59" s="24"/>
      <c r="B59" t="s">
        <v>92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12">
        <v>556393</v>
      </c>
      <c r="J59" s="11">
        <v>419965</v>
      </c>
      <c r="K59" s="162">
        <v>428670</v>
      </c>
      <c r="M59" s="77">
        <f>C59/C57</f>
        <v>9.1583742950249927E-3</v>
      </c>
      <c r="N59" s="77">
        <f>D59/D57</f>
        <v>3.7537321264324061E-2</v>
      </c>
      <c r="O59" s="77">
        <f>E59/E57</f>
        <v>0.17027522614837898</v>
      </c>
      <c r="P59" s="77">
        <f>F59/F57</f>
        <v>0.31117545383741324</v>
      </c>
      <c r="Q59" s="77">
        <f t="shared" ref="Q59:R59" si="58">G59/G57</f>
        <v>0.31704964453850043</v>
      </c>
      <c r="R59" s="77">
        <f t="shared" si="58"/>
        <v>0.4055022403090745</v>
      </c>
      <c r="S59" s="77">
        <f>I59/I57</f>
        <v>0.3552486995652554</v>
      </c>
      <c r="T59" s="77">
        <f>J59/J57</f>
        <v>0.36507267290239576</v>
      </c>
      <c r="U59" s="327">
        <f>K59/K57</f>
        <v>0.32174799371920776</v>
      </c>
      <c r="W59" s="105">
        <f t="shared" si="53"/>
        <v>2.0727917802674033E-2</v>
      </c>
      <c r="X59" s="104">
        <f t="shared" si="54"/>
        <v>-4.3324679183188</v>
      </c>
    </row>
    <row r="60" spans="1:24" ht="20.100000000000001" customHeight="1" thickBot="1" x14ac:dyDescent="0.3">
      <c r="A60" s="5" t="s">
        <v>15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15">
        <v>83871965</v>
      </c>
      <c r="J60" s="14">
        <v>62226682</v>
      </c>
      <c r="K60" s="161">
        <v>66646187</v>
      </c>
      <c r="M60" s="135">
        <f>C60/C92</f>
        <v>0.181161391503253</v>
      </c>
      <c r="N60" s="135">
        <f>D60/D92</f>
        <v>0.21262549614903734</v>
      </c>
      <c r="O60" s="135">
        <f>E60/E92</f>
        <v>0.20523227700156449</v>
      </c>
      <c r="P60" s="135">
        <f>F60/F92</f>
        <v>0.21284776861279647</v>
      </c>
      <c r="Q60" s="135">
        <f t="shared" ref="Q60:R60" si="59">G60/G92</f>
        <v>0.23652943917411076</v>
      </c>
      <c r="R60" s="135">
        <f t="shared" si="59"/>
        <v>0.24769105384048862</v>
      </c>
      <c r="S60" s="135">
        <f>I60/I92</f>
        <v>0.24739245261095777</v>
      </c>
      <c r="T60" s="135">
        <f>J60/J92</f>
        <v>0.24694048611011102</v>
      </c>
      <c r="U60" s="326">
        <f>K60/K92</f>
        <v>0.23634874897404057</v>
      </c>
      <c r="W60" s="102">
        <f t="shared" si="53"/>
        <v>7.1022668378815379E-2</v>
      </c>
      <c r="X60" s="101">
        <f t="shared" si="54"/>
        <v>-1.0591737136070449</v>
      </c>
    </row>
    <row r="61" spans="1:24" ht="20.100000000000001" customHeight="1" x14ac:dyDescent="0.25">
      <c r="A61" s="24"/>
      <c r="B61" t="s">
        <v>91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12">
        <v>1984121</v>
      </c>
      <c r="J61" s="11">
        <v>1465208</v>
      </c>
      <c r="K61" s="162">
        <v>1533089</v>
      </c>
      <c r="M61" s="77">
        <f>C61/C60</f>
        <v>8.8704614460082945E-2</v>
      </c>
      <c r="N61" s="77">
        <f>D61/D60</f>
        <v>5.5348178257923521E-2</v>
      </c>
      <c r="O61" s="77">
        <f>E61/E60</f>
        <v>4.3912256102690402E-2</v>
      </c>
      <c r="P61" s="77">
        <f>F61/F60</f>
        <v>2.1310228675704316E-2</v>
      </c>
      <c r="Q61" s="77">
        <f t="shared" ref="Q61:R61" si="60">G61/G60</f>
        <v>1.6112762279235422E-2</v>
      </c>
      <c r="R61" s="77">
        <f t="shared" si="60"/>
        <v>2.1647027971663096E-2</v>
      </c>
      <c r="S61" s="77">
        <f>I61/I60</f>
        <v>2.3656546022261433E-2</v>
      </c>
      <c r="T61" s="77">
        <f>J61/J60</f>
        <v>2.3546298033374172E-2</v>
      </c>
      <c r="U61" s="327">
        <f>K61/K60</f>
        <v>2.3003401529932986E-2</v>
      </c>
      <c r="W61" s="107">
        <f t="shared" si="53"/>
        <v>4.6328575874551602E-2</v>
      </c>
      <c r="X61" s="104">
        <f t="shared" si="54"/>
        <v>-5.4289650344118562E-2</v>
      </c>
    </row>
    <row r="62" spans="1:24" ht="20.100000000000001" customHeight="1" thickBot="1" x14ac:dyDescent="0.3">
      <c r="A62" s="24"/>
      <c r="B62" t="s">
        <v>92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12">
        <v>81887844</v>
      </c>
      <c r="J62" s="11">
        <v>60761474</v>
      </c>
      <c r="K62" s="162">
        <v>65113098</v>
      </c>
      <c r="M62" s="77">
        <f>C62/C60</f>
        <v>0.91129538553991707</v>
      </c>
      <c r="N62" s="77">
        <f>D62/D60</f>
        <v>0.94465182174207651</v>
      </c>
      <c r="O62" s="77">
        <f>E62/E60</f>
        <v>0.95608774389730955</v>
      </c>
      <c r="P62" s="77">
        <f>F62/F60</f>
        <v>0.97868977132429569</v>
      </c>
      <c r="Q62" s="77">
        <f t="shared" ref="Q62:R62" si="61">G62/G60</f>
        <v>0.98388723772076458</v>
      </c>
      <c r="R62" s="77">
        <f t="shared" si="61"/>
        <v>0.97835297202833693</v>
      </c>
      <c r="S62" s="77">
        <f>I62/I60</f>
        <v>0.97634345397773858</v>
      </c>
      <c r="T62" s="77">
        <f>J62/J60</f>
        <v>0.97645370196662584</v>
      </c>
      <c r="U62" s="327">
        <f>K62/K60</f>
        <v>0.97699659847006703</v>
      </c>
      <c r="W62" s="105">
        <f t="shared" si="53"/>
        <v>7.1618144089131211E-2</v>
      </c>
      <c r="X62" s="104">
        <f t="shared" si="54"/>
        <v>5.4289650344119256E-2</v>
      </c>
    </row>
    <row r="63" spans="1:24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15"/>
      <c r="J63" s="14"/>
      <c r="K63" s="161"/>
      <c r="M63" s="135">
        <f>C63/C92</f>
        <v>1.0092256520643935E-3</v>
      </c>
      <c r="N63" s="135">
        <f>D63/D92</f>
        <v>5.0422015486901062E-4</v>
      </c>
      <c r="O63" s="135">
        <f>E63/E92</f>
        <v>1.3561844863477896E-3</v>
      </c>
      <c r="P63" s="135">
        <f>F63/F92</f>
        <v>9.1000519277844444E-4</v>
      </c>
      <c r="Q63" s="135">
        <f t="shared" ref="Q63:R63" si="62">G63/G92</f>
        <v>3.7839558848325183E-4</v>
      </c>
      <c r="R63" s="135">
        <f t="shared" si="62"/>
        <v>0</v>
      </c>
      <c r="S63" s="135">
        <f>I63/I92</f>
        <v>0</v>
      </c>
      <c r="T63" s="135">
        <f>J63/J92</f>
        <v>0</v>
      </c>
      <c r="U63" s="326">
        <f>K63/K92</f>
        <v>0</v>
      </c>
      <c r="W63" s="102"/>
      <c r="X63" s="101">
        <f t="shared" si="54"/>
        <v>0</v>
      </c>
    </row>
    <row r="64" spans="1:24" ht="20.100000000000001" customHeight="1" thickBot="1" x14ac:dyDescent="0.3">
      <c r="A64" s="24"/>
      <c r="B64" t="s">
        <v>91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12"/>
      <c r="J64" s="11"/>
      <c r="K64" s="162"/>
      <c r="M64" s="77">
        <f>C64/C63</f>
        <v>1</v>
      </c>
      <c r="N64" s="77">
        <f>D64/D63</f>
        <v>1</v>
      </c>
      <c r="O64" s="77">
        <f>E64/E63</f>
        <v>1</v>
      </c>
      <c r="P64" s="77">
        <f>F64/F63</f>
        <v>1</v>
      </c>
      <c r="Q64" s="77">
        <f t="shared" ref="Q64" si="63">G64/G63</f>
        <v>1</v>
      </c>
      <c r="R64" s="77"/>
      <c r="S64" s="77"/>
      <c r="T64" s="77"/>
      <c r="U64" s="327"/>
      <c r="W64" s="155"/>
      <c r="X64" s="104">
        <f t="shared" si="54"/>
        <v>0</v>
      </c>
    </row>
    <row r="65" spans="1:24" ht="20.100000000000001" customHeight="1" thickBot="1" x14ac:dyDescent="0.3">
      <c r="A65" s="5" t="s">
        <v>16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15">
        <v>275503</v>
      </c>
      <c r="J65" s="14">
        <v>195205</v>
      </c>
      <c r="K65" s="161">
        <v>200908</v>
      </c>
      <c r="M65" s="135">
        <f>C65/C92</f>
        <v>1.1844389358329453E-3</v>
      </c>
      <c r="N65" s="135">
        <f>D65/D92</f>
        <v>4.5966845275738165E-4</v>
      </c>
      <c r="O65" s="135">
        <f>E65/E92</f>
        <v>4.1439032353808326E-4</v>
      </c>
      <c r="P65" s="135">
        <f>F65/F92</f>
        <v>5.6260912049258395E-4</v>
      </c>
      <c r="Q65" s="135">
        <f t="shared" ref="Q65:R65" si="64">G65/G92</f>
        <v>2.2012010529935231E-3</v>
      </c>
      <c r="R65" s="135">
        <f t="shared" si="64"/>
        <v>9.8121698064217297E-4</v>
      </c>
      <c r="S65" s="135">
        <f>I65/I92</f>
        <v>8.1263581784064192E-4</v>
      </c>
      <c r="T65" s="135">
        <f>J65/J92</f>
        <v>7.74651902396535E-4</v>
      </c>
      <c r="U65" s="326">
        <f>K65/K92</f>
        <v>7.1248418846342313E-4</v>
      </c>
      <c r="W65" s="102">
        <f t="shared" si="53"/>
        <v>2.9215440178274123E-2</v>
      </c>
      <c r="X65" s="101">
        <f t="shared" si="54"/>
        <v>-6.2167713933111868E-3</v>
      </c>
    </row>
    <row r="66" spans="1:24" ht="20.100000000000001" customHeight="1" x14ac:dyDescent="0.25">
      <c r="A66" s="24"/>
      <c r="B66" t="s">
        <v>91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12">
        <v>248959</v>
      </c>
      <c r="J66" s="11">
        <v>181299</v>
      </c>
      <c r="K66" s="162">
        <v>177081</v>
      </c>
      <c r="M66" s="77">
        <f>C66/C65</f>
        <v>0.98927586044856775</v>
      </c>
      <c r="N66" s="77">
        <f>D66/D65</f>
        <v>0.87984192108121151</v>
      </c>
      <c r="O66" s="77">
        <f>E66/E65</f>
        <v>0.62681025735633245</v>
      </c>
      <c r="P66" s="77">
        <f>F66/F65</f>
        <v>0.75631995466229485</v>
      </c>
      <c r="Q66" s="77">
        <f t="shared" ref="Q66:R66" si="65">G66/G65</f>
        <v>0.47106472485621015</v>
      </c>
      <c r="R66" s="77">
        <f t="shared" si="65"/>
        <v>0.78076626437967778</v>
      </c>
      <c r="S66" s="77">
        <f>I66/I65</f>
        <v>0.90365259180480795</v>
      </c>
      <c r="T66" s="77">
        <f>J66/J65</f>
        <v>0.92876207064368232</v>
      </c>
      <c r="U66" s="327">
        <f>K66/K65</f>
        <v>0.88140342843490549</v>
      </c>
      <c r="W66" s="107">
        <f t="shared" si="53"/>
        <v>-2.3265434448066453E-2</v>
      </c>
      <c r="X66" s="104">
        <f t="shared" si="54"/>
        <v>-4.7358642208776836</v>
      </c>
    </row>
    <row r="67" spans="1:24" ht="20.100000000000001" customHeight="1" thickBot="1" x14ac:dyDescent="0.3">
      <c r="A67" s="24"/>
      <c r="B67" t="s">
        <v>92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12">
        <v>26544</v>
      </c>
      <c r="J67" s="11">
        <v>13906</v>
      </c>
      <c r="K67" s="162">
        <v>23827</v>
      </c>
      <c r="M67" s="77">
        <f>C67/C65</f>
        <v>1.0724139551432236E-2</v>
      </c>
      <c r="N67" s="77">
        <f>D67/D65</f>
        <v>0.12015807891878846</v>
      </c>
      <c r="O67" s="77">
        <f>E67/E65</f>
        <v>0.37318974264366755</v>
      </c>
      <c r="P67" s="77">
        <f>F67/F65</f>
        <v>0.24368004533770518</v>
      </c>
      <c r="Q67" s="77">
        <f t="shared" ref="Q67:R67" si="66">G67/G65</f>
        <v>0.5289352751437898</v>
      </c>
      <c r="R67" s="77">
        <f t="shared" si="66"/>
        <v>0.2192337356203222</v>
      </c>
      <c r="S67" s="77">
        <f>I67/I65</f>
        <v>9.6347408195192066E-2</v>
      </c>
      <c r="T67" s="77">
        <f>J67/J65</f>
        <v>7.1237929356317717E-2</v>
      </c>
      <c r="U67" s="327">
        <f>K67/K65</f>
        <v>0.11859657156509447</v>
      </c>
      <c r="W67" s="105">
        <f t="shared" si="53"/>
        <v>0.71343305048180639</v>
      </c>
      <c r="X67" s="104">
        <f t="shared" si="54"/>
        <v>4.7358642208776756</v>
      </c>
    </row>
    <row r="68" spans="1:24" ht="20.100000000000001" customHeight="1" thickBot="1" x14ac:dyDescent="0.3">
      <c r="A68" s="5" t="s">
        <v>19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15">
        <v>1050046</v>
      </c>
      <c r="J68" s="14">
        <v>817337</v>
      </c>
      <c r="K68" s="161">
        <v>734618</v>
      </c>
      <c r="M68" s="135">
        <f>C68/C92</f>
        <v>1.7907638841181514E-3</v>
      </c>
      <c r="N68" s="135">
        <f>D68/D92</f>
        <v>2.3026480154033305E-3</v>
      </c>
      <c r="O68" s="135">
        <f>E68/E92</f>
        <v>3.8021169047431852E-3</v>
      </c>
      <c r="P68" s="135">
        <f>F68/F92</f>
        <v>2.5008901757464005E-3</v>
      </c>
      <c r="Q68" s="135">
        <f t="shared" ref="Q68:R68" si="67">G68/G92</f>
        <v>2.0000512511495756E-3</v>
      </c>
      <c r="R68" s="135">
        <f t="shared" si="67"/>
        <v>2.7947635200672341E-3</v>
      </c>
      <c r="S68" s="135">
        <f>I68/I92</f>
        <v>3.0972620624105537E-3</v>
      </c>
      <c r="T68" s="135">
        <f>J68/J92</f>
        <v>3.2435217435469212E-3</v>
      </c>
      <c r="U68" s="326">
        <f>K68/K92</f>
        <v>2.6051909807505076E-3</v>
      </c>
      <c r="W68" s="102">
        <f t="shared" si="53"/>
        <v>-0.10120550030158919</v>
      </c>
      <c r="X68" s="101">
        <f t="shared" si="54"/>
        <v>-6.3833076279641354E-2</v>
      </c>
    </row>
    <row r="69" spans="1:24" ht="20.100000000000001" customHeight="1" x14ac:dyDescent="0.25">
      <c r="A69" s="24"/>
      <c r="B69" t="s">
        <v>91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12">
        <v>230492</v>
      </c>
      <c r="J69" s="11">
        <v>164976</v>
      </c>
      <c r="K69" s="162">
        <v>192701</v>
      </c>
      <c r="M69" s="77">
        <f>C69/C68</f>
        <v>0.22023279615129307</v>
      </c>
      <c r="N69" s="77">
        <f>D69/D68</f>
        <v>0.10955101008428159</v>
      </c>
      <c r="O69" s="77">
        <f>E69/E68</f>
        <v>0.14095345172378837</v>
      </c>
      <c r="P69" s="77">
        <f>F69/F68</f>
        <v>0.1330898850184806</v>
      </c>
      <c r="Q69" s="77">
        <f t="shared" ref="Q69:R69" si="68">G69/G68</f>
        <v>0.25064089026942787</v>
      </c>
      <c r="R69" s="77">
        <f t="shared" si="68"/>
        <v>0.23571476244505679</v>
      </c>
      <c r="S69" s="77">
        <f>I69/I68</f>
        <v>0.21950657399771056</v>
      </c>
      <c r="T69" s="77">
        <f>J69/J68</f>
        <v>0.20184575028415452</v>
      </c>
      <c r="U69" s="327">
        <f>K69/K68</f>
        <v>0.26231456348741794</v>
      </c>
      <c r="W69" s="107">
        <f t="shared" si="53"/>
        <v>0.16805474735719134</v>
      </c>
      <c r="X69" s="104">
        <f t="shared" si="54"/>
        <v>6.0468813203263414</v>
      </c>
    </row>
    <row r="70" spans="1:24" ht="20.100000000000001" customHeight="1" thickBot="1" x14ac:dyDescent="0.3">
      <c r="A70" s="24"/>
      <c r="B70" t="s">
        <v>92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12">
        <v>819554</v>
      </c>
      <c r="J70" s="11">
        <v>652361</v>
      </c>
      <c r="K70" s="162">
        <v>541917</v>
      </c>
      <c r="M70" s="77">
        <f>C70/C68</f>
        <v>0.7797672038487069</v>
      </c>
      <c r="N70" s="77">
        <f>D70/D68</f>
        <v>0.89044898991571841</v>
      </c>
      <c r="O70" s="77">
        <f>E70/E68</f>
        <v>0.85904654827621163</v>
      </c>
      <c r="P70" s="77">
        <f>F70/F68</f>
        <v>0.86691011498151938</v>
      </c>
      <c r="Q70" s="77">
        <f t="shared" ref="Q70:R70" si="69">G70/G68</f>
        <v>0.74935910973057218</v>
      </c>
      <c r="R70" s="77">
        <f t="shared" si="69"/>
        <v>0.76428523755494326</v>
      </c>
      <c r="S70" s="77">
        <f>I70/I68</f>
        <v>0.78049342600228944</v>
      </c>
      <c r="T70" s="77">
        <f>J70/J68</f>
        <v>0.79815424971584548</v>
      </c>
      <c r="U70" s="327">
        <f>K70/K68</f>
        <v>0.737685436512582</v>
      </c>
      <c r="W70" s="105">
        <f t="shared" si="53"/>
        <v>-0.16929890045542267</v>
      </c>
      <c r="X70" s="104">
        <f t="shared" si="54"/>
        <v>-6.0468813203263476</v>
      </c>
    </row>
    <row r="71" spans="1:24" ht="20.100000000000001" customHeight="1" thickBot="1" x14ac:dyDescent="0.3">
      <c r="A71" s="5" t="s">
        <v>20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15">
        <v>18764035</v>
      </c>
      <c r="J71" s="14">
        <v>13730116</v>
      </c>
      <c r="K71" s="161">
        <v>16219748</v>
      </c>
      <c r="M71" s="135">
        <f>C71/C92</f>
        <v>8.9538738865098805E-2</v>
      </c>
      <c r="N71" s="135">
        <f>D71/D92</f>
        <v>6.0887751478645197E-2</v>
      </c>
      <c r="O71" s="135">
        <f>E71/E92</f>
        <v>5.2994438973086935E-2</v>
      </c>
      <c r="P71" s="135">
        <f>F71/F92</f>
        <v>5.0738162848921999E-2</v>
      </c>
      <c r="Q71" s="135">
        <f t="shared" ref="Q71:R71" si="70">G71/G92</f>
        <v>5.0256040018283391E-2</v>
      </c>
      <c r="R71" s="135">
        <f t="shared" si="70"/>
        <v>4.3109173336871483E-2</v>
      </c>
      <c r="S71" s="135">
        <f>I71/I92</f>
        <v>5.5347226448406839E-2</v>
      </c>
      <c r="T71" s="135">
        <f>J71/J92</f>
        <v>5.4486619090315838E-2</v>
      </c>
      <c r="U71" s="326">
        <f>K71/K92</f>
        <v>5.7520427214751188E-2</v>
      </c>
      <c r="W71" s="102">
        <f t="shared" si="53"/>
        <v>0.18132636315672787</v>
      </c>
      <c r="X71" s="101">
        <f t="shared" si="54"/>
        <v>0.30338081244353499</v>
      </c>
    </row>
    <row r="72" spans="1:24" ht="20.100000000000001" customHeight="1" x14ac:dyDescent="0.25">
      <c r="A72" s="24"/>
      <c r="B72" t="s">
        <v>91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12">
        <v>2288650</v>
      </c>
      <c r="J72" s="11">
        <v>1827967</v>
      </c>
      <c r="K72" s="162">
        <v>1528845</v>
      </c>
      <c r="M72" s="77">
        <f>C72/C71</f>
        <v>0.109696271470186</v>
      </c>
      <c r="N72" s="77">
        <f>D72/D71</f>
        <v>5.2251315196425972E-2</v>
      </c>
      <c r="O72" s="77">
        <f>E72/E71</f>
        <v>0.1752824466784802</v>
      </c>
      <c r="P72" s="77">
        <f>F72/F71</f>
        <v>0.19556702050702299</v>
      </c>
      <c r="Q72" s="77">
        <f t="shared" ref="Q72:R72" si="71">G72/G71</f>
        <v>0.19709464221598691</v>
      </c>
      <c r="R72" s="77">
        <f t="shared" si="71"/>
        <v>0.201426095913468</v>
      </c>
      <c r="S72" s="77">
        <f>I72/I71</f>
        <v>0.12197003469669504</v>
      </c>
      <c r="T72" s="77">
        <f>J72/J71</f>
        <v>0.13313558312253151</v>
      </c>
      <c r="U72" s="327">
        <f>K72/K71</f>
        <v>9.425824618236979E-2</v>
      </c>
      <c r="W72" s="107">
        <f t="shared" si="53"/>
        <v>-0.16363643326165078</v>
      </c>
      <c r="X72" s="104">
        <f t="shared" si="54"/>
        <v>-3.8877336940161724</v>
      </c>
    </row>
    <row r="73" spans="1:24" ht="20.100000000000001" customHeight="1" thickBot="1" x14ac:dyDescent="0.3">
      <c r="A73" s="24"/>
      <c r="B73" t="s">
        <v>92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12">
        <v>16475385</v>
      </c>
      <c r="J73" s="11">
        <v>11902149</v>
      </c>
      <c r="K73" s="162">
        <v>14690903</v>
      </c>
      <c r="M73" s="77">
        <f>C73/C71</f>
        <v>0.89030372852981399</v>
      </c>
      <c r="N73" s="77">
        <f>D73/D71</f>
        <v>0.94774868480357399</v>
      </c>
      <c r="O73" s="77">
        <f>E73/E71</f>
        <v>0.82471755332151986</v>
      </c>
      <c r="P73" s="77">
        <f>F73/F71</f>
        <v>0.80443297949297699</v>
      </c>
      <c r="Q73" s="77">
        <f t="shared" ref="Q73:R73" si="72">G73/G71</f>
        <v>0.80290535778401306</v>
      </c>
      <c r="R73" s="77">
        <f t="shared" si="72"/>
        <v>0.79857390408653206</v>
      </c>
      <c r="S73" s="77">
        <f>I73/I71</f>
        <v>0.87802996530330502</v>
      </c>
      <c r="T73" s="77">
        <f>J73/J71</f>
        <v>0.86686441687746851</v>
      </c>
      <c r="U73" s="327">
        <f>K73/K71</f>
        <v>0.90574175381763022</v>
      </c>
      <c r="W73" s="105">
        <f t="shared" si="53"/>
        <v>0.23430676258547931</v>
      </c>
      <c r="X73" s="104">
        <f t="shared" si="54"/>
        <v>3.8877336940161711</v>
      </c>
    </row>
    <row r="74" spans="1:24" ht="20.100000000000001" customHeight="1" thickBot="1" x14ac:dyDescent="0.3">
      <c r="A74" s="5" t="s">
        <v>86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15">
        <v>4071372</v>
      </c>
      <c r="J74" s="14">
        <v>3057339</v>
      </c>
      <c r="K74" s="161">
        <v>3704900</v>
      </c>
      <c r="M74" s="135">
        <f>C74/C92</f>
        <v>4.0883351334915947E-3</v>
      </c>
      <c r="N74" s="135">
        <f>D74/D92</f>
        <v>4.5589415985496703E-3</v>
      </c>
      <c r="O74" s="135">
        <f>E74/E92</f>
        <v>8.8587765282098895E-3</v>
      </c>
      <c r="P74" s="135">
        <f>F74/F92</f>
        <v>1.2531968132150958E-2</v>
      </c>
      <c r="Q74" s="135">
        <f t="shared" ref="Q74:R74" si="73">G74/G92</f>
        <v>1.924288728702938E-2</v>
      </c>
      <c r="R74" s="135">
        <f t="shared" si="73"/>
        <v>1.5439887320302256E-2</v>
      </c>
      <c r="S74" s="135">
        <f>I74/I92</f>
        <v>1.200909868478198E-2</v>
      </c>
      <c r="T74" s="135">
        <f>J74/J92</f>
        <v>1.2132750045445147E-2</v>
      </c>
      <c r="U74" s="326">
        <f>K74/K92</f>
        <v>1.31387633635203E-2</v>
      </c>
      <c r="W74" s="102">
        <f t="shared" si="53"/>
        <v>0.21180542949277134</v>
      </c>
      <c r="X74" s="101">
        <f t="shared" si="54"/>
        <v>0.10060133180751531</v>
      </c>
    </row>
    <row r="75" spans="1:24" ht="20.100000000000001" customHeight="1" x14ac:dyDescent="0.25">
      <c r="A75" s="24"/>
      <c r="B75" t="s">
        <v>91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12">
        <v>231986</v>
      </c>
      <c r="J75" s="11">
        <v>178165</v>
      </c>
      <c r="K75" s="162">
        <v>120292</v>
      </c>
      <c r="M75" s="77">
        <f>C75/C74</f>
        <v>2.499530803138611E-2</v>
      </c>
      <c r="N75" s="77">
        <f>D75/D74</f>
        <v>5.9126272876802333E-2</v>
      </c>
      <c r="O75" s="77">
        <f>E75/E74</f>
        <v>0.43916373735746583</v>
      </c>
      <c r="P75" s="77">
        <f>F75/F74</f>
        <v>0.15362061520029821</v>
      </c>
      <c r="Q75" s="77">
        <f t="shared" ref="Q75:R75" si="74">G75/G74</f>
        <v>8.5532998590791692E-2</v>
      </c>
      <c r="R75" s="77">
        <f t="shared" si="74"/>
        <v>7.7262353319646163E-2</v>
      </c>
      <c r="S75" s="77">
        <f>I75/I74</f>
        <v>5.6979809263314675E-2</v>
      </c>
      <c r="T75" s="77">
        <f>J75/J74</f>
        <v>5.8274532199406086E-2</v>
      </c>
      <c r="U75" s="327">
        <f>K75/K74</f>
        <v>3.246835272207077E-2</v>
      </c>
      <c r="W75" s="107">
        <f t="shared" si="53"/>
        <v>-0.32482810877557322</v>
      </c>
      <c r="X75" s="104">
        <f t="shared" si="54"/>
        <v>-2.5806179477335314</v>
      </c>
    </row>
    <row r="76" spans="1:24" ht="20.100000000000001" customHeight="1" thickBot="1" x14ac:dyDescent="0.3">
      <c r="A76" s="24"/>
      <c r="B76" t="s">
        <v>92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12">
        <v>3839386</v>
      </c>
      <c r="J76" s="11">
        <v>2879174</v>
      </c>
      <c r="K76" s="162">
        <v>3584608</v>
      </c>
      <c r="M76" s="77">
        <f>C76/C74</f>
        <v>0.97500469196861395</v>
      </c>
      <c r="N76" s="77">
        <f>D76/D74</f>
        <v>0.94087372712319772</v>
      </c>
      <c r="O76" s="77">
        <f>E76/E74</f>
        <v>0.56083626264253417</v>
      </c>
      <c r="P76" s="77">
        <f>F76/F74</f>
        <v>0.84637938479970176</v>
      </c>
      <c r="Q76" s="77">
        <f t="shared" ref="Q76:R76" si="75">G76/G74</f>
        <v>0.91446700140920834</v>
      </c>
      <c r="R76" s="77">
        <f t="shared" si="75"/>
        <v>0.92273764668035385</v>
      </c>
      <c r="S76" s="77">
        <f>I76/I74</f>
        <v>0.9430201907366853</v>
      </c>
      <c r="T76" s="77">
        <f>J76/J74</f>
        <v>0.94172546780059396</v>
      </c>
      <c r="U76" s="327">
        <f>K76/K74</f>
        <v>0.96753164727792917</v>
      </c>
      <c r="W76" s="105">
        <f t="shared" si="53"/>
        <v>0.24501263209517729</v>
      </c>
      <c r="X76" s="104">
        <f t="shared" si="54"/>
        <v>2.5806179477335212</v>
      </c>
    </row>
    <row r="77" spans="1:24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15">
        <v>15105832</v>
      </c>
      <c r="J77" s="14">
        <v>11247264</v>
      </c>
      <c r="K77" s="161">
        <v>10195027</v>
      </c>
      <c r="M77" s="135">
        <f>C77/C92</f>
        <v>3.121582959307518E-2</v>
      </c>
      <c r="N77" s="135">
        <f>D77/D92</f>
        <v>3.1034252527984949E-2</v>
      </c>
      <c r="O77" s="135">
        <f>E77/E92</f>
        <v>3.2642141069930894E-2</v>
      </c>
      <c r="P77" s="135">
        <f>F77/F92</f>
        <v>2.415590106318144E-2</v>
      </c>
      <c r="Q77" s="135">
        <f t="shared" ref="Q77:R77" si="76">G77/G92</f>
        <v>1.814276259532421E-2</v>
      </c>
      <c r="R77" s="135">
        <f t="shared" si="76"/>
        <v>3.9468282443825366E-2</v>
      </c>
      <c r="S77" s="135">
        <f>I77/I92</f>
        <v>4.4556829295809265E-2</v>
      </c>
      <c r="T77" s="135">
        <f>J77/J92</f>
        <v>4.4633664375175131E-2</v>
      </c>
      <c r="U77" s="326">
        <f>K77/K92</f>
        <v>3.6154834742557228E-2</v>
      </c>
      <c r="W77" s="102">
        <f t="shared" si="53"/>
        <v>-9.3554930336835693E-2</v>
      </c>
      <c r="X77" s="101">
        <f t="shared" si="54"/>
        <v>-0.84788296326179025</v>
      </c>
    </row>
    <row r="78" spans="1:24" ht="20.100000000000001" customHeight="1" x14ac:dyDescent="0.25">
      <c r="A78" s="24"/>
      <c r="B78" t="s">
        <v>91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12">
        <v>12015461</v>
      </c>
      <c r="J78" s="11">
        <v>9012742</v>
      </c>
      <c r="K78" s="162">
        <v>7533615</v>
      </c>
      <c r="M78" s="77">
        <f>C78/C77</f>
        <v>0.78190140508735229</v>
      </c>
      <c r="N78" s="77">
        <f>D78/D77</f>
        <v>0.87640843430196114</v>
      </c>
      <c r="O78" s="77">
        <f>E78/E77</f>
        <v>0.87485289152323387</v>
      </c>
      <c r="P78" s="77">
        <f>F78/F77</f>
        <v>0.79725455543120916</v>
      </c>
      <c r="Q78" s="77">
        <f t="shared" ref="Q78:R78" si="77">G78/G77</f>
        <v>0.8356806723134822</v>
      </c>
      <c r="R78" s="77">
        <f t="shared" si="77"/>
        <v>0.72976326824260984</v>
      </c>
      <c r="S78" s="77">
        <f>I78/I77</f>
        <v>0.79541868332707522</v>
      </c>
      <c r="T78" s="77">
        <f>J78/J77</f>
        <v>0.80132750507145556</v>
      </c>
      <c r="U78" s="327">
        <f>K78/K77</f>
        <v>0.73894998022074876</v>
      </c>
      <c r="W78" s="107">
        <f t="shared" si="53"/>
        <v>-0.16411509394144425</v>
      </c>
      <c r="X78" s="104">
        <f t="shared" si="54"/>
        <v>-6.23775248507068</v>
      </c>
    </row>
    <row r="79" spans="1:24" ht="20.100000000000001" customHeight="1" thickBot="1" x14ac:dyDescent="0.3">
      <c r="A79" s="24"/>
      <c r="B79" t="s">
        <v>92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12">
        <v>3090371</v>
      </c>
      <c r="J79" s="11">
        <v>2234522</v>
      </c>
      <c r="K79" s="162">
        <v>2661412</v>
      </c>
      <c r="M79" s="77">
        <f>C79/C77</f>
        <v>0.21809859491264769</v>
      </c>
      <c r="N79" s="77">
        <f>D79/D77</f>
        <v>0.12359156569803884</v>
      </c>
      <c r="O79" s="77">
        <f>E79/E77</f>
        <v>0.12514710847676613</v>
      </c>
      <c r="P79" s="77">
        <f>F79/F77</f>
        <v>0.20274544456879084</v>
      </c>
      <c r="Q79" s="77">
        <f t="shared" ref="Q79:R79" si="78">G79/G77</f>
        <v>0.16431932768651775</v>
      </c>
      <c r="R79" s="77">
        <f t="shared" si="78"/>
        <v>0.2702367317573901</v>
      </c>
      <c r="S79" s="77">
        <f>I79/I77</f>
        <v>0.20458131667292473</v>
      </c>
      <c r="T79" s="77">
        <f>J79/J77</f>
        <v>0.19867249492854441</v>
      </c>
      <c r="U79" s="327">
        <f>K79/K77</f>
        <v>0.26105001977925119</v>
      </c>
      <c r="W79" s="105">
        <f t="shared" si="53"/>
        <v>0.19104309557032778</v>
      </c>
      <c r="X79" s="104">
        <f t="shared" si="54"/>
        <v>6.2377524850706774</v>
      </c>
    </row>
    <row r="80" spans="1:24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15">
        <v>18869553</v>
      </c>
      <c r="J80" s="14">
        <v>14322211</v>
      </c>
      <c r="K80" s="161">
        <v>14620645</v>
      </c>
      <c r="M80" s="135">
        <f>C80/C92</f>
        <v>3.7408234865312542E-2</v>
      </c>
      <c r="N80" s="135">
        <f>D80/D92</f>
        <v>3.5100511444595923E-2</v>
      </c>
      <c r="O80" s="135">
        <f>E80/E92</f>
        <v>2.9096184736462541E-2</v>
      </c>
      <c r="P80" s="135">
        <f>F80/F92</f>
        <v>4.968478667366006E-2</v>
      </c>
      <c r="Q80" s="135">
        <f t="shared" ref="Q80:R80" si="79">G80/G92</f>
        <v>5.7645454930059313E-2</v>
      </c>
      <c r="R80" s="135">
        <f t="shared" si="79"/>
        <v>5.4159650335142459E-2</v>
      </c>
      <c r="S80" s="135">
        <f>I80/I92</f>
        <v>5.5658467001964911E-2</v>
      </c>
      <c r="T80" s="135">
        <f>J80/J92</f>
        <v>5.6836290042133038E-2</v>
      </c>
      <c r="U80" s="326">
        <f>K80/K92</f>
        <v>5.1849495229840552E-2</v>
      </c>
      <c r="W80" s="102">
        <f t="shared" si="53"/>
        <v>2.0837145884807871E-2</v>
      </c>
      <c r="X80" s="101">
        <f t="shared" si="54"/>
        <v>-0.4986794812292486</v>
      </c>
    </row>
    <row r="81" spans="1:24" ht="20.100000000000001" customHeight="1" x14ac:dyDescent="0.25">
      <c r="A81" s="24"/>
      <c r="B81" t="s">
        <v>91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12">
        <v>17836441</v>
      </c>
      <c r="J81" s="11">
        <v>13485623</v>
      </c>
      <c r="K81" s="162">
        <v>13457822</v>
      </c>
      <c r="M81" s="77">
        <f>C81/C80</f>
        <v>0.8772944820627665</v>
      </c>
      <c r="N81" s="77">
        <f>D81/D80</f>
        <v>0.88111774356626227</v>
      </c>
      <c r="O81" s="77">
        <f>E81/E80</f>
        <v>0.87497406763074326</v>
      </c>
      <c r="P81" s="77">
        <f>F81/F80</f>
        <v>0.89862332126516542</v>
      </c>
      <c r="Q81" s="77">
        <f t="shared" ref="Q81:R81" si="80">G81/G80</f>
        <v>0.8891461491938083</v>
      </c>
      <c r="R81" s="77">
        <f t="shared" si="80"/>
        <v>0.89025706546002625</v>
      </c>
      <c r="S81" s="77">
        <f>I81/I80</f>
        <v>0.94524978943592353</v>
      </c>
      <c r="T81" s="77">
        <f>J81/J80</f>
        <v>0.94158806904883607</v>
      </c>
      <c r="U81" s="327">
        <f>K81/K80</f>
        <v>0.92046705189818911</v>
      </c>
      <c r="W81" s="107">
        <f t="shared" si="53"/>
        <v>-2.0615287851365859E-3</v>
      </c>
      <c r="X81" s="104">
        <f t="shared" si="54"/>
        <v>-2.1121017150646959</v>
      </c>
    </row>
    <row r="82" spans="1:24" ht="20.100000000000001" customHeight="1" thickBot="1" x14ac:dyDescent="0.3">
      <c r="A82" s="24"/>
      <c r="B82" t="s">
        <v>92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12">
        <v>1033112</v>
      </c>
      <c r="J82" s="11">
        <v>836588</v>
      </c>
      <c r="K82" s="162">
        <v>1162823</v>
      </c>
      <c r="M82" s="77">
        <f>C82/C80</f>
        <v>0.12270551793723355</v>
      </c>
      <c r="N82" s="77">
        <f>D82/D80</f>
        <v>0.11888225643373775</v>
      </c>
      <c r="O82" s="77">
        <f>E82/E80</f>
        <v>0.1250259323692568</v>
      </c>
      <c r="P82" s="77">
        <f>F82/F80</f>
        <v>0.10137667873483459</v>
      </c>
      <c r="Q82" s="77">
        <f t="shared" ref="Q82:R82" si="81">G82/G80</f>
        <v>0.1108538508061917</v>
      </c>
      <c r="R82" s="77">
        <f t="shared" si="81"/>
        <v>0.10974293453997375</v>
      </c>
      <c r="S82" s="77">
        <f>I82/I80</f>
        <v>5.4750210564076425E-2</v>
      </c>
      <c r="T82" s="77">
        <f>J82/J80</f>
        <v>5.8411930951163898E-2</v>
      </c>
      <c r="U82" s="327">
        <f>K82/K80</f>
        <v>7.953294810181083E-2</v>
      </c>
      <c r="W82" s="105">
        <f t="shared" si="53"/>
        <v>0.38995897622246556</v>
      </c>
      <c r="X82" s="104">
        <f t="shared" si="54"/>
        <v>2.1121017150646932</v>
      </c>
    </row>
    <row r="83" spans="1:24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15">
        <v>22797838</v>
      </c>
      <c r="J83" s="14">
        <v>17574082</v>
      </c>
      <c r="K83" s="161">
        <v>18740867</v>
      </c>
      <c r="M83" s="135">
        <f>C83/C92</f>
        <v>6.2100001494831067E-2</v>
      </c>
      <c r="N83" s="135">
        <f>D83/D92</f>
        <v>5.4956467689783739E-2</v>
      </c>
      <c r="O83" s="135">
        <f>E83/E92</f>
        <v>5.4007018286172319E-2</v>
      </c>
      <c r="P83" s="135">
        <f>F83/F92</f>
        <v>6.7269623987208288E-2</v>
      </c>
      <c r="Q83" s="135">
        <f t="shared" ref="Q83:R83" si="82">G83/G92</f>
        <v>6.7175687994421418E-2</v>
      </c>
      <c r="R83" s="135">
        <f t="shared" si="82"/>
        <v>6.5718722545600683E-2</v>
      </c>
      <c r="S83" s="135">
        <f>I83/I92</f>
        <v>6.7245509951356114E-2</v>
      </c>
      <c r="T83" s="135">
        <f>J83/J92</f>
        <v>6.9741021255463248E-2</v>
      </c>
      <c r="U83" s="326">
        <f>K83/K92</f>
        <v>6.6461123576940437E-2</v>
      </c>
      <c r="W83" s="102">
        <f t="shared" si="53"/>
        <v>6.6392372585947879E-2</v>
      </c>
      <c r="X83" s="101">
        <f t="shared" si="54"/>
        <v>-0.32798976785228112</v>
      </c>
    </row>
    <row r="84" spans="1:24" ht="20.100000000000001" customHeight="1" x14ac:dyDescent="0.25">
      <c r="A84" s="24"/>
      <c r="B84" t="s">
        <v>91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12">
        <v>20310022</v>
      </c>
      <c r="J84" s="11">
        <v>15598869</v>
      </c>
      <c r="K84" s="162">
        <v>16812947</v>
      </c>
      <c r="M84" s="77">
        <f>C84/C83</f>
        <v>0.89285706283269761</v>
      </c>
      <c r="N84" s="77">
        <f>D84/D83</f>
        <v>0.90227840569700146</v>
      </c>
      <c r="O84" s="77">
        <f>E84/E83</f>
        <v>0.91022995218682778</v>
      </c>
      <c r="P84" s="77">
        <f>F84/F83</f>
        <v>0.86124402217603202</v>
      </c>
      <c r="Q84" s="77">
        <f t="shared" ref="Q84:R84" si="83">G84/G83</f>
        <v>0.86978325715719684</v>
      </c>
      <c r="R84" s="77">
        <f t="shared" si="83"/>
        <v>0.86671823709264117</v>
      </c>
      <c r="S84" s="77">
        <f>I84/I83</f>
        <v>0.89087491541961128</v>
      </c>
      <c r="T84" s="77">
        <f>J84/J83</f>
        <v>0.88760647640087265</v>
      </c>
      <c r="U84" s="327">
        <f>K84/K83</f>
        <v>0.89712749148691995</v>
      </c>
      <c r="W84" s="107">
        <f t="shared" si="53"/>
        <v>7.7831155579292322E-2</v>
      </c>
      <c r="X84" s="104">
        <f t="shared" si="54"/>
        <v>0.9521015086047302</v>
      </c>
    </row>
    <row r="85" spans="1:24" ht="20.100000000000001" customHeight="1" thickBot="1" x14ac:dyDescent="0.3">
      <c r="A85" s="24"/>
      <c r="B85" t="s">
        <v>92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12">
        <v>2487816</v>
      </c>
      <c r="J85" s="11">
        <v>1975213</v>
      </c>
      <c r="K85" s="162">
        <v>1927920</v>
      </c>
      <c r="M85" s="77">
        <f>C85/C83</f>
        <v>0.10714293716730237</v>
      </c>
      <c r="N85" s="77">
        <f>D85/D83</f>
        <v>9.7721594302998524E-2</v>
      </c>
      <c r="O85" s="77">
        <f>E85/E83</f>
        <v>8.9770047813172271E-2</v>
      </c>
      <c r="P85" s="77">
        <f>F85/F83</f>
        <v>0.13875597782396798</v>
      </c>
      <c r="Q85" s="77">
        <f t="shared" ref="Q85:R85" si="84">G85/G83</f>
        <v>0.13021674284280316</v>
      </c>
      <c r="R85" s="77">
        <f t="shared" si="84"/>
        <v>0.13328176290735885</v>
      </c>
      <c r="S85" s="77">
        <f>I85/I83</f>
        <v>0.10912508458038872</v>
      </c>
      <c r="T85" s="77">
        <f>J85/J83</f>
        <v>0.1123935235991274</v>
      </c>
      <c r="U85" s="327">
        <f>K85/K83</f>
        <v>0.10287250851308</v>
      </c>
      <c r="W85" s="105">
        <f t="shared" si="53"/>
        <v>-2.3943240551778468E-2</v>
      </c>
      <c r="X85" s="104">
        <f t="shared" si="54"/>
        <v>-0.95210150860473997</v>
      </c>
    </row>
    <row r="86" spans="1:24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66475834</v>
      </c>
      <c r="I86" s="15">
        <v>115826555</v>
      </c>
      <c r="J86" s="14">
        <v>85038911</v>
      </c>
      <c r="K86" s="161">
        <v>100011596</v>
      </c>
      <c r="M86" s="135">
        <f>C86/C92</f>
        <v>0.41356188266657506</v>
      </c>
      <c r="N86" s="135">
        <f>D86/D92</f>
        <v>0.40531422520733223</v>
      </c>
      <c r="O86" s="135">
        <f>E86/E92</f>
        <v>0.42793365188286109</v>
      </c>
      <c r="P86" s="135">
        <f>F86/F92</f>
        <v>0.40568864356432205</v>
      </c>
      <c r="Q86" s="135">
        <f t="shared" ref="Q86:R86" si="85">G86/G92</f>
        <v>0.3708783825244123</v>
      </c>
      <c r="R86" s="135">
        <f t="shared" si="85"/>
        <v>0.35427624799390761</v>
      </c>
      <c r="S86" s="135">
        <f>I86/I92</f>
        <v>0.34164712271768038</v>
      </c>
      <c r="T86" s="135">
        <f>J86/J92</f>
        <v>0.3374685801279661</v>
      </c>
      <c r="U86" s="326">
        <f>K86/K92</f>
        <v>0.35467318779238127</v>
      </c>
      <c r="W86" s="102">
        <f t="shared" si="53"/>
        <v>0.17606863521570731</v>
      </c>
      <c r="X86" s="130">
        <f t="shared" si="54"/>
        <v>1.7204607664415172</v>
      </c>
    </row>
    <row r="87" spans="1:24" ht="20.100000000000001" customHeight="1" x14ac:dyDescent="0.25">
      <c r="A87" s="24"/>
      <c r="B87" t="s">
        <v>91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50948029</v>
      </c>
      <c r="I87" s="12">
        <v>88932192</v>
      </c>
      <c r="J87" s="11">
        <v>65041141</v>
      </c>
      <c r="K87" s="162">
        <v>75121705</v>
      </c>
      <c r="M87" s="77">
        <f>C87/C86</f>
        <v>0.73668616195106773</v>
      </c>
      <c r="N87" s="77">
        <f>D87/D86</f>
        <v>0.75151528334020223</v>
      </c>
      <c r="O87" s="77">
        <f>E87/E86</f>
        <v>0.74356922198762421</v>
      </c>
      <c r="P87" s="77">
        <f>F87/F86</f>
        <v>0.73936551733352274</v>
      </c>
      <c r="Q87" s="77">
        <f t="shared" ref="Q87:R87" si="86">G87/G86</f>
        <v>0.75343990910981196</v>
      </c>
      <c r="R87" s="77">
        <f t="shared" si="86"/>
        <v>0.76641428823593249</v>
      </c>
      <c r="S87" s="77">
        <f>I87/I86</f>
        <v>0.76780486132907955</v>
      </c>
      <c r="T87" s="77">
        <f>J87/J86</f>
        <v>0.76483976846787227</v>
      </c>
      <c r="U87" s="327">
        <f>K87/K86</f>
        <v>0.75112994897111729</v>
      </c>
      <c r="W87" s="107">
        <f t="shared" si="53"/>
        <v>0.15498750244864246</v>
      </c>
      <c r="X87" s="104">
        <f t="shared" si="54"/>
        <v>-1.3709819496754982</v>
      </c>
    </row>
    <row r="88" spans="1:24" ht="20.100000000000001" customHeight="1" thickBot="1" x14ac:dyDescent="0.3">
      <c r="A88" s="24"/>
      <c r="B88" t="s">
        <v>92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12">
        <v>26894363</v>
      </c>
      <c r="J88" s="11">
        <v>19997770</v>
      </c>
      <c r="K88" s="162">
        <v>24889891</v>
      </c>
      <c r="M88" s="77">
        <f>C88/C86</f>
        <v>0.26331383804893232</v>
      </c>
      <c r="N88" s="77">
        <f>D88/D86</f>
        <v>0.24848471665979777</v>
      </c>
      <c r="O88" s="77">
        <f>E88/E86</f>
        <v>0.25643077801237579</v>
      </c>
      <c r="P88" s="77">
        <f>F88/F86</f>
        <v>0.26063448266647726</v>
      </c>
      <c r="Q88" s="77">
        <f t="shared" ref="Q88:R88" si="87">G88/G86</f>
        <v>0.24656009089018804</v>
      </c>
      <c r="R88" s="77">
        <f t="shared" si="87"/>
        <v>0.23358571176406753</v>
      </c>
      <c r="S88" s="77">
        <f>I88/I86</f>
        <v>0.23219513867092051</v>
      </c>
      <c r="T88" s="77">
        <f>J88/J86</f>
        <v>0.2351602315321277</v>
      </c>
      <c r="U88" s="327">
        <f>K88/K86</f>
        <v>0.24887005102888268</v>
      </c>
      <c r="W88" s="105">
        <f t="shared" si="53"/>
        <v>0.24463332661591766</v>
      </c>
      <c r="X88" s="104">
        <f t="shared" si="54"/>
        <v>1.3709819496754982</v>
      </c>
    </row>
    <row r="89" spans="1:24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15">
        <v>3296712</v>
      </c>
      <c r="J89" s="14">
        <v>2731119</v>
      </c>
      <c r="K89" s="161">
        <v>2818051</v>
      </c>
      <c r="M89" s="135">
        <f>C89/C92</f>
        <v>1.3373641293976658E-2</v>
      </c>
      <c r="N89" s="135">
        <f>D89/D92</f>
        <v>1.5343171471936895E-2</v>
      </c>
      <c r="O89" s="135">
        <f>E89/E92</f>
        <v>2.1967070207854086E-2</v>
      </c>
      <c r="P89" s="135">
        <f>F89/F92</f>
        <v>1.5289959300114687E-2</v>
      </c>
      <c r="Q89" s="135">
        <f t="shared" ref="Q89:R89" si="88">G89/G92</f>
        <v>1.2184728240618982E-2</v>
      </c>
      <c r="R89" s="135">
        <f t="shared" si="88"/>
        <v>1.0747335449687445E-2</v>
      </c>
      <c r="S89" s="135">
        <f>I89/I92</f>
        <v>9.7241273318441485E-3</v>
      </c>
      <c r="T89" s="135">
        <f>J89/J92</f>
        <v>1.0838177961739311E-2</v>
      </c>
      <c r="U89" s="326">
        <f>K89/K92</f>
        <v>9.9937124444200234E-3</v>
      </c>
      <c r="W89" s="64">
        <f t="shared" si="53"/>
        <v>3.1830176568651898E-2</v>
      </c>
      <c r="X89" s="130">
        <f t="shared" si="54"/>
        <v>-8.4446551731928721E-2</v>
      </c>
    </row>
    <row r="90" spans="1:24" ht="20.100000000000001" customHeight="1" x14ac:dyDescent="0.25">
      <c r="A90" s="24"/>
      <c r="B90" t="s">
        <v>91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12">
        <v>3181931</v>
      </c>
      <c r="J90" s="11">
        <v>2627495</v>
      </c>
      <c r="K90" s="162">
        <v>2793682</v>
      </c>
      <c r="M90" s="77">
        <f>C90/C89</f>
        <v>0.98506979064293476</v>
      </c>
      <c r="N90" s="77">
        <f>D90/D89</f>
        <v>0.98618519444913288</v>
      </c>
      <c r="O90" s="77">
        <f>E90/E89</f>
        <v>0.99321559014954786</v>
      </c>
      <c r="P90" s="77">
        <f>F90/F89</f>
        <v>0.98881419021573991</v>
      </c>
      <c r="Q90" s="77">
        <f t="shared" ref="Q90:R90" si="89">G90/G89</f>
        <v>0.98058558297660225</v>
      </c>
      <c r="R90" s="77">
        <f t="shared" si="89"/>
        <v>0.99438216455016404</v>
      </c>
      <c r="S90" s="77">
        <f>I90/I89</f>
        <v>0.96518318858304886</v>
      </c>
      <c r="T90" s="77">
        <f>J90/J89</f>
        <v>0.96205804287546604</v>
      </c>
      <c r="U90" s="327">
        <f>K90/K89</f>
        <v>0.99135253407408175</v>
      </c>
      <c r="W90" s="107">
        <f t="shared" si="53"/>
        <v>6.3249216459022761E-2</v>
      </c>
      <c r="X90" s="104">
        <f t="shared" si="54"/>
        <v>2.9294491198615713</v>
      </c>
    </row>
    <row r="91" spans="1:24" ht="20.100000000000001" customHeight="1" thickBot="1" x14ac:dyDescent="0.3">
      <c r="A91" s="24"/>
      <c r="B91" t="s">
        <v>92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12">
        <v>114781</v>
      </c>
      <c r="J91" s="11">
        <v>103624</v>
      </c>
      <c r="K91" s="162">
        <v>24369</v>
      </c>
      <c r="M91" s="77">
        <f>C91/C89</f>
        <v>1.4930209357065185E-2</v>
      </c>
      <c r="N91" s="77">
        <f>D91/D89</f>
        <v>1.3814805550867094E-2</v>
      </c>
      <c r="O91" s="77">
        <f>E91/E89</f>
        <v>6.784409850452101E-3</v>
      </c>
      <c r="P91" s="77">
        <f>F91/F89</f>
        <v>1.1185809784260103E-2</v>
      </c>
      <c r="Q91" s="77">
        <f t="shared" ref="Q91:R91" si="90">G91/G89</f>
        <v>1.9414417023397693E-2</v>
      </c>
      <c r="R91" s="77">
        <f t="shared" si="90"/>
        <v>5.6178354498359374E-3</v>
      </c>
      <c r="S91" s="77">
        <f>I91/I89</f>
        <v>3.4816811416951192E-2</v>
      </c>
      <c r="T91" s="77">
        <f>J91/J89</f>
        <v>3.7941957124533937E-2</v>
      </c>
      <c r="U91" s="327">
        <f>K91/K89</f>
        <v>8.6474659259183038E-3</v>
      </c>
      <c r="W91" s="105">
        <f t="shared" si="53"/>
        <v>-0.76483247124218323</v>
      </c>
      <c r="X91" s="104">
        <f t="shared" si="54"/>
        <v>-2.9294491198615633</v>
      </c>
    </row>
    <row r="92" spans="1:24" ht="20.100000000000001" customHeight="1" thickBot="1" x14ac:dyDescent="0.3">
      <c r="A92" s="74" t="s">
        <v>21</v>
      </c>
      <c r="B92" s="100"/>
      <c r="C92" s="83">
        <f t="shared" ref="C92:F93" si="91">C54+C57+C60+C63+C65+C68+C71+C74+C77+C80+C83+C86+C89</f>
        <v>251533440</v>
      </c>
      <c r="D92" s="84">
        <f t="shared" si="91"/>
        <v>288451381</v>
      </c>
      <c r="E92" s="84">
        <f t="shared" si="91"/>
        <v>313935902</v>
      </c>
      <c r="F92" s="84">
        <f t="shared" si="91"/>
        <v>351270523</v>
      </c>
      <c r="G92" s="84">
        <f t="shared" ref="G92" si="92">G54+G57+G60+G63+G65+G68+G71+G74+G77+G80+G83+G86+G89</f>
        <v>187039707</v>
      </c>
      <c r="H92" s="84">
        <v>187638416</v>
      </c>
      <c r="I92" s="168">
        <v>339023944</v>
      </c>
      <c r="J92" s="191">
        <f t="shared" ref="H92:K93" si="93">J54+J57+J60+J63+J65+J68+J71+J74+J77+J80+J83+J86+J89</f>
        <v>251990603</v>
      </c>
      <c r="K92" s="189">
        <f t="shared" si="93"/>
        <v>281982398</v>
      </c>
      <c r="M92" s="89">
        <f>M54+M57+M60+M63+M65+M68+M71+M74+M77+M80+M83+M86+M89</f>
        <v>1</v>
      </c>
      <c r="N92" s="89">
        <f t="shared" ref="N92:T92" si="94">N54+N57+N60+N63+N65+N68+N71+N74+N77+N80+N83+N86+N89</f>
        <v>1.0000000000000002</v>
      </c>
      <c r="O92" s="89">
        <f t="shared" si="94"/>
        <v>0.99999999999999978</v>
      </c>
      <c r="P92" s="89">
        <f t="shared" si="94"/>
        <v>1.0000000000000002</v>
      </c>
      <c r="Q92" s="89">
        <f t="shared" ref="Q92:R92" si="95">Q54+Q57+Q60+Q63+Q65+Q68+Q71+Q74+Q77+Q80+Q83+Q86+Q89</f>
        <v>1</v>
      </c>
      <c r="R92" s="89">
        <f t="shared" si="95"/>
        <v>0.99998252490044481</v>
      </c>
      <c r="S92" s="89">
        <f t="shared" si="94"/>
        <v>0.99996567204114639</v>
      </c>
      <c r="T92" s="89">
        <f t="shared" si="94"/>
        <v>1</v>
      </c>
      <c r="U92" s="328">
        <f>U54+U57+U60+U63+U65+U68+U71+U74+U77+U80+U83+U86+U89</f>
        <v>1</v>
      </c>
      <c r="W92" s="93">
        <f t="shared" si="53"/>
        <v>0.11901949772309565</v>
      </c>
      <c r="X92" s="133">
        <f t="shared" si="54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118699269</v>
      </c>
      <c r="D93" s="317">
        <f t="shared" si="91"/>
        <v>131894498</v>
      </c>
      <c r="E93" s="317">
        <f t="shared" si="91"/>
        <v>150454647</v>
      </c>
      <c r="F93" s="317">
        <f t="shared" si="91"/>
        <v>163617233</v>
      </c>
      <c r="G93" s="317">
        <f t="shared" ref="G93" si="96">G55+G58+G61+G64+G66+G69+G72+G75+G78+G81+G84+G87+G90</f>
        <v>83129078</v>
      </c>
      <c r="H93" s="317">
        <f t="shared" si="93"/>
        <v>84875254</v>
      </c>
      <c r="I93" s="249">
        <f t="shared" si="93"/>
        <v>153454920</v>
      </c>
      <c r="J93" s="317">
        <f t="shared" si="93"/>
        <v>114227921</v>
      </c>
      <c r="K93" s="190">
        <f t="shared" si="93"/>
        <v>124758728</v>
      </c>
      <c r="M93" s="96">
        <f>C93/C92</f>
        <v>0.47190253908188112</v>
      </c>
      <c r="N93" s="96">
        <f>D93/D92</f>
        <v>0.45725036067690034</v>
      </c>
      <c r="O93" s="96">
        <f>E93/E92</f>
        <v>0.47925275841818182</v>
      </c>
      <c r="P93" s="96">
        <f>F93/F92</f>
        <v>0.46578697125690788</v>
      </c>
      <c r="Q93" s="96">
        <f t="shared" ref="Q93:R93" si="97">G93/G92</f>
        <v>0.4444461517468053</v>
      </c>
      <c r="R93" s="96">
        <f t="shared" si="97"/>
        <v>0.45233409985724887</v>
      </c>
      <c r="S93" s="96">
        <f t="shared" ref="S93:T93" si="98">I93/I92</f>
        <v>0.45263741017655085</v>
      </c>
      <c r="T93" s="96">
        <f t="shared" si="98"/>
        <v>0.45330230429267238</v>
      </c>
      <c r="U93" s="327">
        <f>K93/K92</f>
        <v>0.44243445294766237</v>
      </c>
      <c r="W93" s="107">
        <f t="shared" si="53"/>
        <v>9.2191181523823759E-2</v>
      </c>
      <c r="X93" s="104">
        <f t="shared" si="54"/>
        <v>-1.0867851345010004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132834171</v>
      </c>
      <c r="D94" s="33">
        <f t="shared" ref="D94:F94" si="99">D56+D59+D62+D67+D70+D73+D76+D79+D82+D85+D88+D91</f>
        <v>156556883</v>
      </c>
      <c r="E94" s="33">
        <f t="shared" si="99"/>
        <v>163481255</v>
      </c>
      <c r="F94" s="33">
        <f t="shared" si="99"/>
        <v>187653290</v>
      </c>
      <c r="G94" s="33">
        <f t="shared" ref="G94" si="100">G56+G59+G62+G67+G70+G73+G76+G79+G82+G85+G88+G91</f>
        <v>103910629</v>
      </c>
      <c r="H94" s="33">
        <f t="shared" ref="H94:K94" si="101">H56+H59+H62+H67+H70+H73+H76+H79+H82+H85+H88+H91</f>
        <v>102759883</v>
      </c>
      <c r="I94" s="43">
        <f t="shared" si="101"/>
        <v>185557386</v>
      </c>
      <c r="J94" s="33">
        <f t="shared" si="101"/>
        <v>137762682</v>
      </c>
      <c r="K94" s="163">
        <f t="shared" si="101"/>
        <v>157223670</v>
      </c>
      <c r="M94" s="236">
        <f>C94/C92</f>
        <v>0.52809746091811893</v>
      </c>
      <c r="N94" s="236">
        <f>D94/D92</f>
        <v>0.54274963932309961</v>
      </c>
      <c r="O94" s="236">
        <f>E94/E92</f>
        <v>0.52074724158181818</v>
      </c>
      <c r="P94" s="236">
        <f>F94/F92</f>
        <v>0.53421302874309207</v>
      </c>
      <c r="Q94" s="236">
        <f t="shared" ref="Q94:R94" si="102">G94/G92</f>
        <v>0.55555384825319476</v>
      </c>
      <c r="R94" s="236">
        <f t="shared" si="102"/>
        <v>0.54764842504319589</v>
      </c>
      <c r="S94" s="236">
        <f t="shared" ref="S94:T94" si="103">I94/I92</f>
        <v>0.5473282618645956</v>
      </c>
      <c r="T94" s="236">
        <f t="shared" si="103"/>
        <v>0.54669769570732762</v>
      </c>
      <c r="U94" s="329">
        <f>K94/K92</f>
        <v>0.55756554705233763</v>
      </c>
      <c r="W94" s="105">
        <f t="shared" si="53"/>
        <v>0.14126458426528021</v>
      </c>
      <c r="X94" s="106">
        <f t="shared" si="54"/>
        <v>1.0867851345010004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70" t="s">
        <v>37</v>
      </c>
      <c r="B99" s="485"/>
      <c r="C99" s="472">
        <v>2016</v>
      </c>
      <c r="D99" s="461">
        <v>2017</v>
      </c>
      <c r="E99" s="476">
        <v>2018</v>
      </c>
      <c r="F99" s="476">
        <v>2019</v>
      </c>
      <c r="G99" s="476">
        <v>2020</v>
      </c>
      <c r="H99" s="461">
        <v>2021</v>
      </c>
      <c r="I99" s="463">
        <v>2022</v>
      </c>
      <c r="J99" s="467" t="str">
        <f>J5</f>
        <v>janeiro - setembro</v>
      </c>
      <c r="K99" s="468"/>
      <c r="M99" s="478" t="s">
        <v>90</v>
      </c>
    </row>
    <row r="100" spans="1:13" ht="21.75" customHeight="1" thickBot="1" x14ac:dyDescent="0.3">
      <c r="A100" s="486"/>
      <c r="B100" s="487"/>
      <c r="C100" s="488"/>
      <c r="D100" s="469"/>
      <c r="E100" s="484"/>
      <c r="F100" s="484"/>
      <c r="G100" s="484"/>
      <c r="H100" s="469"/>
      <c r="I100" s="489"/>
      <c r="J100" s="167">
        <v>2022</v>
      </c>
      <c r="K100" s="169">
        <v>2023</v>
      </c>
      <c r="M100" s="479"/>
    </row>
    <row r="101" spans="1:13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4">
        <f t="shared" ref="D101:K116" si="104">D54/D7</f>
        <v>8.3926113663102786</v>
      </c>
      <c r="E101" s="134">
        <f t="shared" si="104"/>
        <v>8.7688624445989944</v>
      </c>
      <c r="F101" s="134">
        <f t="shared" si="104"/>
        <v>8.861632720002369</v>
      </c>
      <c r="G101" s="134">
        <f t="shared" ref="G101" si="105">G54/G7</f>
        <v>8.7098588037958002</v>
      </c>
      <c r="H101" s="134">
        <f t="shared" si="104"/>
        <v>8.7108279571319205</v>
      </c>
      <c r="I101" s="126">
        <f t="shared" si="104"/>
        <v>9.5542379380992752</v>
      </c>
      <c r="J101" s="201">
        <f t="shared" si="104"/>
        <v>9.5285779890676814</v>
      </c>
      <c r="K101" s="186">
        <f t="shared" si="104"/>
        <v>10.506699722420651</v>
      </c>
      <c r="M101" s="23">
        <f>(K101-J101)/J101</f>
        <v>0.10265138559763974</v>
      </c>
    </row>
    <row r="102" spans="1:13" ht="20.100000000000001" customHeight="1" x14ac:dyDescent="0.25">
      <c r="A102" s="24"/>
      <c r="B102" t="s">
        <v>91</v>
      </c>
      <c r="C102" s="244">
        <f t="shared" ref="C102:K117" si="106">C55/C8</f>
        <v>12.225370006305871</v>
      </c>
      <c r="D102" s="245">
        <f t="shared" si="106"/>
        <v>10.274031328876129</v>
      </c>
      <c r="E102" s="245">
        <f t="shared" si="104"/>
        <v>8.6433807047860629</v>
      </c>
      <c r="F102" s="245">
        <f t="shared" si="104"/>
        <v>10.245187320357379</v>
      </c>
      <c r="G102" s="245">
        <f t="shared" ref="G102" si="107">G55/G8</f>
        <v>9.1468445625050308</v>
      </c>
      <c r="H102" s="245">
        <f t="shared" si="104"/>
        <v>8.0684115082376238</v>
      </c>
      <c r="I102" s="119">
        <f t="shared" si="106"/>
        <v>10.148962074871545</v>
      </c>
      <c r="J102" s="166">
        <f t="shared" si="104"/>
        <v>9.9527819946549485</v>
      </c>
      <c r="K102" s="185">
        <f t="shared" si="104"/>
        <v>11.161881637811996</v>
      </c>
      <c r="M102" s="242">
        <f t="shared" ref="M102:M141" si="108">(K102-J102)/J102</f>
        <v>0.12148358557500645</v>
      </c>
    </row>
    <row r="103" spans="1:13" ht="20.100000000000001" customHeight="1" thickBot="1" x14ac:dyDescent="0.3">
      <c r="A103" s="24"/>
      <c r="B103" t="s">
        <v>92</v>
      </c>
      <c r="C103" s="244">
        <f t="shared" si="106"/>
        <v>8.2495943768684015</v>
      </c>
      <c r="D103" s="245">
        <f t="shared" si="106"/>
        <v>8.3579180887917683</v>
      </c>
      <c r="E103" s="245">
        <f t="shared" si="104"/>
        <v>8.7750040648325314</v>
      </c>
      <c r="F103" s="245">
        <f t="shared" si="104"/>
        <v>8.8034407377527817</v>
      </c>
      <c r="G103" s="245">
        <f t="shared" ref="G103" si="109">G56/G9</f>
        <v>8.6897796112512857</v>
      </c>
      <c r="H103" s="245">
        <f t="shared" si="104"/>
        <v>8.7919664905490702</v>
      </c>
      <c r="I103" s="119">
        <f t="shared" si="106"/>
        <v>9.494552086531705</v>
      </c>
      <c r="J103" s="166">
        <f t="shared" si="104"/>
        <v>9.4846094240064946</v>
      </c>
      <c r="K103" s="185">
        <f t="shared" si="104"/>
        <v>10.440101811102876</v>
      </c>
      <c r="M103" s="34">
        <f t="shared" si="108"/>
        <v>0.10074135311022238</v>
      </c>
    </row>
    <row r="104" spans="1:13" ht="20.100000000000001" customHeight="1" thickBot="1" x14ac:dyDescent="0.3">
      <c r="A104" s="5" t="s">
        <v>18</v>
      </c>
      <c r="B104" s="6"/>
      <c r="C104" s="113">
        <f t="shared" si="106"/>
        <v>5.2730976957792945</v>
      </c>
      <c r="D104" s="134">
        <f t="shared" si="106"/>
        <v>6.1131859492436869</v>
      </c>
      <c r="E104" s="134">
        <f t="shared" si="104"/>
        <v>5.6729808754556217</v>
      </c>
      <c r="F104" s="134">
        <f t="shared" si="104"/>
        <v>6.9424964576496411</v>
      </c>
      <c r="G104" s="134">
        <f t="shared" ref="G104" si="110">G57/G10</f>
        <v>6.4647493741631248</v>
      </c>
      <c r="H104" s="134">
        <f t="shared" si="104"/>
        <v>5.5641234748813355</v>
      </c>
      <c r="I104" s="126">
        <f t="shared" si="106"/>
        <v>5.8064225523380184</v>
      </c>
      <c r="J104" s="201">
        <f t="shared" si="104"/>
        <v>5.7952352884872118</v>
      </c>
      <c r="K104" s="186">
        <f t="shared" si="104"/>
        <v>6.4944454464359707</v>
      </c>
      <c r="M104" s="23">
        <f t="shared" si="108"/>
        <v>0.1206525918521042</v>
      </c>
    </row>
    <row r="105" spans="1:13" ht="20.100000000000001" customHeight="1" x14ac:dyDescent="0.25">
      <c r="A105" s="24"/>
      <c r="B105" t="s">
        <v>91</v>
      </c>
      <c r="C105" s="244">
        <f t="shared" si="106"/>
        <v>5.2620489242623281</v>
      </c>
      <c r="D105" s="245">
        <f t="shared" si="106"/>
        <v>6.0405704704487091</v>
      </c>
      <c r="E105" s="245">
        <f t="shared" si="104"/>
        <v>5.1080959816220677</v>
      </c>
      <c r="F105" s="245">
        <f t="shared" si="104"/>
        <v>5.8357127178738288</v>
      </c>
      <c r="G105" s="245">
        <f t="shared" ref="G105" si="111">G58/G11</f>
        <v>5.2093051654658691</v>
      </c>
      <c r="H105" s="245">
        <f t="shared" si="104"/>
        <v>4.0384331173528523</v>
      </c>
      <c r="I105" s="119">
        <f t="shared" si="106"/>
        <v>4.372397727666355</v>
      </c>
      <c r="J105" s="166">
        <f t="shared" si="104"/>
        <v>4.316143100269465</v>
      </c>
      <c r="K105" s="185">
        <f t="shared" si="104"/>
        <v>5.1162129721895102</v>
      </c>
      <c r="M105" s="242">
        <f t="shared" si="108"/>
        <v>0.18536685492890523</v>
      </c>
    </row>
    <row r="106" spans="1:13" ht="20.100000000000001" customHeight="1" thickBot="1" x14ac:dyDescent="0.3">
      <c r="A106" s="24"/>
      <c r="B106" t="s">
        <v>92</v>
      </c>
      <c r="C106" s="244">
        <f t="shared" si="106"/>
        <v>6.8230739450251647</v>
      </c>
      <c r="D106" s="245">
        <f t="shared" si="106"/>
        <v>8.8369933796221538</v>
      </c>
      <c r="E106" s="245">
        <f t="shared" si="104"/>
        <v>12.302329499978937</v>
      </c>
      <c r="F106" s="245">
        <f t="shared" si="104"/>
        <v>11.966287794066815</v>
      </c>
      <c r="G106" s="245">
        <f t="shared" ref="G106" si="112">G59/G12</f>
        <v>13.443973015401587</v>
      </c>
      <c r="H106" s="245">
        <f t="shared" si="104"/>
        <v>12.472071564415018</v>
      </c>
      <c r="I106" s="119">
        <f t="shared" si="106"/>
        <v>14.345571741652702</v>
      </c>
      <c r="J106" s="166">
        <f t="shared" si="104"/>
        <v>14.344536667008231</v>
      </c>
      <c r="K106" s="185">
        <f t="shared" si="104"/>
        <v>15.02892402622445</v>
      </c>
      <c r="M106" s="34">
        <f t="shared" si="108"/>
        <v>4.7710663307116624E-2</v>
      </c>
    </row>
    <row r="107" spans="1:13" ht="20.100000000000001" customHeight="1" thickBot="1" x14ac:dyDescent="0.3">
      <c r="A107" s="5" t="s">
        <v>15</v>
      </c>
      <c r="B107" s="6"/>
      <c r="C107" s="113">
        <f t="shared" si="106"/>
        <v>13.142143378334337</v>
      </c>
      <c r="D107" s="134">
        <f t="shared" si="106"/>
        <v>14.005606159422275</v>
      </c>
      <c r="E107" s="134">
        <f t="shared" si="104"/>
        <v>15.710852034383059</v>
      </c>
      <c r="F107" s="134">
        <f t="shared" si="104"/>
        <v>16.516943049386594</v>
      </c>
      <c r="G107" s="134">
        <f t="shared" ref="G107" si="113">G60/G13</f>
        <v>16.82118789067847</v>
      </c>
      <c r="H107" s="134">
        <f t="shared" si="104"/>
        <v>16.08776306488986</v>
      </c>
      <c r="I107" s="126">
        <f t="shared" si="106"/>
        <v>16.91149448579635</v>
      </c>
      <c r="J107" s="201">
        <f t="shared" si="104"/>
        <v>16.850452451867501</v>
      </c>
      <c r="K107" s="186">
        <f t="shared" si="104"/>
        <v>17.094652594470354</v>
      </c>
      <c r="M107" s="23">
        <f t="shared" si="108"/>
        <v>1.4492200924598264E-2</v>
      </c>
    </row>
    <row r="108" spans="1:13" ht="20.100000000000001" customHeight="1" x14ac:dyDescent="0.25">
      <c r="A108" s="24"/>
      <c r="B108" t="s">
        <v>91</v>
      </c>
      <c r="C108" s="244">
        <f t="shared" si="106"/>
        <v>5.1147887199188133</v>
      </c>
      <c r="D108" s="245">
        <f t="shared" si="106"/>
        <v>5.2895655371650996</v>
      </c>
      <c r="E108" s="245">
        <f t="shared" si="104"/>
        <v>5.6004374635034688</v>
      </c>
      <c r="F108" s="245">
        <f t="shared" si="104"/>
        <v>6.8182032145974905</v>
      </c>
      <c r="G108" s="245">
        <f t="shared" ref="G108" si="114">G61/G14</f>
        <v>7.5078729790931593</v>
      </c>
      <c r="H108" s="245">
        <f t="shared" si="104"/>
        <v>9.9551261119521879</v>
      </c>
      <c r="I108" s="119">
        <f t="shared" si="106"/>
        <v>11.654640719442209</v>
      </c>
      <c r="J108" s="166">
        <f t="shared" si="104"/>
        <v>11.232984253055092</v>
      </c>
      <c r="K108" s="185">
        <f t="shared" si="104"/>
        <v>11.459006345813183</v>
      </c>
      <c r="M108" s="242">
        <f t="shared" si="108"/>
        <v>2.0121286353323161E-2</v>
      </c>
    </row>
    <row r="109" spans="1:13" ht="20.100000000000001" customHeight="1" thickBot="1" x14ac:dyDescent="0.3">
      <c r="A109" s="24"/>
      <c r="B109" t="s">
        <v>92</v>
      </c>
      <c r="C109" s="244">
        <f t="shared" si="106"/>
        <v>15.511855204904499</v>
      </c>
      <c r="D109" s="245">
        <f t="shared" si="106"/>
        <v>15.502277012025084</v>
      </c>
      <c r="E109" s="245">
        <f t="shared" si="104"/>
        <v>17.131300009900471</v>
      </c>
      <c r="F109" s="245">
        <f t="shared" si="104"/>
        <v>17.044880398601446</v>
      </c>
      <c r="G109" s="245">
        <f t="shared" ref="G109" si="115">G62/G15</f>
        <v>17.169992446042457</v>
      </c>
      <c r="H109" s="245">
        <f t="shared" si="104"/>
        <v>16.310073120470324</v>
      </c>
      <c r="I109" s="119">
        <f t="shared" si="106"/>
        <v>17.098360443512536</v>
      </c>
      <c r="J109" s="166">
        <f t="shared" si="104"/>
        <v>17.056134824408321</v>
      </c>
      <c r="K109" s="185">
        <f t="shared" si="104"/>
        <v>17.294921893675955</v>
      </c>
      <c r="M109" s="34">
        <f t="shared" si="108"/>
        <v>1.4000069284508442E-2</v>
      </c>
    </row>
    <row r="110" spans="1:13" ht="20.100000000000001" customHeight="1" thickBot="1" x14ac:dyDescent="0.3">
      <c r="A110" s="5" t="s">
        <v>8</v>
      </c>
      <c r="B110" s="6"/>
      <c r="C110" s="113">
        <f t="shared" si="106"/>
        <v>6.3988203266787655</v>
      </c>
      <c r="D110" s="134">
        <f t="shared" si="106"/>
        <v>3.142810838843511</v>
      </c>
      <c r="E110" s="134">
        <f t="shared" si="104"/>
        <v>3.4584985053288277</v>
      </c>
      <c r="F110" s="134">
        <f t="shared" si="104"/>
        <v>2.8007500021904268</v>
      </c>
      <c r="G110" s="134">
        <f t="shared" ref="G110" si="116">G63/G16</f>
        <v>3.0593498746433818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106"/>
        <v>6.3988203266787655</v>
      </c>
      <c r="D111" s="245">
        <f t="shared" si="106"/>
        <v>3.142810838843511</v>
      </c>
      <c r="E111" s="245">
        <f t="shared" si="104"/>
        <v>3.4584985053288277</v>
      </c>
      <c r="F111" s="245">
        <f t="shared" si="104"/>
        <v>2.8007500021904268</v>
      </c>
      <c r="G111" s="245">
        <f t="shared" ref="G111" si="117">G64/G17</f>
        <v>3.0593498746433818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106"/>
        <v>13.75466297322253</v>
      </c>
      <c r="D112" s="134">
        <f t="shared" si="106"/>
        <v>10.495685902002691</v>
      </c>
      <c r="E112" s="134">
        <f t="shared" si="104"/>
        <v>12.950920856147336</v>
      </c>
      <c r="F112" s="134">
        <f t="shared" si="104"/>
        <v>10.068164450557848</v>
      </c>
      <c r="G112" s="134">
        <f t="shared" ref="G112" si="118">G65/G18</f>
        <v>9.1511891531451433</v>
      </c>
      <c r="H112" s="134">
        <f t="shared" si="104"/>
        <v>8.5774050780340083</v>
      </c>
      <c r="I112" s="126">
        <f t="shared" si="106"/>
        <v>9.5451962720437926</v>
      </c>
      <c r="J112" s="201">
        <f t="shared" si="104"/>
        <v>9.4511958942577703</v>
      </c>
      <c r="K112" s="186">
        <f t="shared" si="104"/>
        <v>10.202000710912507</v>
      </c>
      <c r="M112" s="23">
        <f t="shared" si="108"/>
        <v>7.9440192019604741E-2</v>
      </c>
    </row>
    <row r="113" spans="1:13" ht="20.100000000000001" customHeight="1" x14ac:dyDescent="0.25">
      <c r="A113" s="24"/>
      <c r="B113" t="s">
        <v>91</v>
      </c>
      <c r="C113" s="244">
        <f t="shared" si="106"/>
        <v>13.797621834183794</v>
      </c>
      <c r="D113" s="245">
        <f t="shared" si="106"/>
        <v>10.172654342518312</v>
      </c>
      <c r="E113" s="245">
        <f t="shared" si="104"/>
        <v>12.269485404754739</v>
      </c>
      <c r="F113" s="245">
        <f t="shared" si="104"/>
        <v>9.5459190190318051</v>
      </c>
      <c r="G113" s="245">
        <f t="shared" ref="G113" si="119">G66/G19</f>
        <v>8.1287145312041584</v>
      </c>
      <c r="H113" s="245">
        <f t="shared" si="104"/>
        <v>8.0172894590072499</v>
      </c>
      <c r="I113" s="119">
        <f t="shared" si="106"/>
        <v>9.2615230088166367</v>
      </c>
      <c r="J113" s="166">
        <f t="shared" si="104"/>
        <v>9.2466466058040488</v>
      </c>
      <c r="K113" s="185">
        <f t="shared" si="104"/>
        <v>9.8160199556541023</v>
      </c>
      <c r="M113" s="242">
        <f t="shared" si="108"/>
        <v>6.1576198823545633E-2</v>
      </c>
    </row>
    <row r="114" spans="1:13" ht="20.100000000000001" customHeight="1" thickBot="1" x14ac:dyDescent="0.3">
      <c r="A114" s="24"/>
      <c r="B114" t="s">
        <v>92</v>
      </c>
      <c r="C114" s="244">
        <f t="shared" si="106"/>
        <v>10.685618729096991</v>
      </c>
      <c r="D114" s="245">
        <f t="shared" si="106"/>
        <v>13.675536480686695</v>
      </c>
      <c r="E114" s="245">
        <f t="shared" si="104"/>
        <v>14.283318623124448</v>
      </c>
      <c r="F114" s="245">
        <f t="shared" si="104"/>
        <v>12.127423822714681</v>
      </c>
      <c r="G114" s="245">
        <f t="shared" ref="G114" si="120">G67/G20</f>
        <v>10.3056646632909</v>
      </c>
      <c r="H114" s="245">
        <f t="shared" si="104"/>
        <v>11.418387553041018</v>
      </c>
      <c r="I114" s="119">
        <f t="shared" si="106"/>
        <v>13.392532795156407</v>
      </c>
      <c r="J114" s="166">
        <f t="shared" si="104"/>
        <v>13.281757402101242</v>
      </c>
      <c r="K114" s="185">
        <f t="shared" si="104"/>
        <v>14.414398064125832</v>
      </c>
      <c r="M114" s="34">
        <f t="shared" si="108"/>
        <v>8.5277921267060686E-2</v>
      </c>
    </row>
    <row r="115" spans="1:13" ht="20.100000000000001" customHeight="1" thickBot="1" x14ac:dyDescent="0.3">
      <c r="A115" s="5" t="s">
        <v>19</v>
      </c>
      <c r="B115" s="6"/>
      <c r="C115" s="113">
        <f t="shared" si="106"/>
        <v>21.465735798703776</v>
      </c>
      <c r="D115" s="134">
        <f t="shared" si="106"/>
        <v>14.720789007092199</v>
      </c>
      <c r="E115" s="134">
        <f t="shared" si="104"/>
        <v>12.061285530956013</v>
      </c>
      <c r="F115" s="134">
        <f t="shared" si="104"/>
        <v>11.294826300496284</v>
      </c>
      <c r="G115" s="134">
        <f t="shared" ref="G115" si="121">G68/G21</f>
        <v>13.343641876226146</v>
      </c>
      <c r="H115" s="134">
        <f t="shared" si="104"/>
        <v>19.202643817056646</v>
      </c>
      <c r="I115" s="126">
        <f t="shared" si="106"/>
        <v>21.048911518261637</v>
      </c>
      <c r="J115" s="201">
        <f t="shared" si="104"/>
        <v>21.462554487684471</v>
      </c>
      <c r="K115" s="186">
        <f t="shared" si="104"/>
        <v>18.450784880070326</v>
      </c>
      <c r="M115" s="23">
        <f t="shared" si="108"/>
        <v>-0.14032670758470725</v>
      </c>
    </row>
    <row r="116" spans="1:13" ht="20.100000000000001" customHeight="1" x14ac:dyDescent="0.25">
      <c r="A116" s="24"/>
      <c r="B116" t="s">
        <v>91</v>
      </c>
      <c r="C116" s="244">
        <f t="shared" si="106"/>
        <v>13.936639505479068</v>
      </c>
      <c r="D116" s="245">
        <f t="shared" si="106"/>
        <v>11.378264268960125</v>
      </c>
      <c r="E116" s="245">
        <f t="shared" si="104"/>
        <v>15.149018548532325</v>
      </c>
      <c r="F116" s="245">
        <f t="shared" si="104"/>
        <v>19.160603080957063</v>
      </c>
      <c r="G116" s="245">
        <f t="shared" ref="G116" si="122">G69/G22</f>
        <v>16.752188672503127</v>
      </c>
      <c r="H116" s="245">
        <f t="shared" si="104"/>
        <v>18.680670998942119</v>
      </c>
      <c r="I116" s="119">
        <f t="shared" si="106"/>
        <v>20.984340859431899</v>
      </c>
      <c r="J116" s="166">
        <f t="shared" si="104"/>
        <v>22.058563979141596</v>
      </c>
      <c r="K116" s="185">
        <f t="shared" si="104"/>
        <v>17.755551460425689</v>
      </c>
      <c r="M116" s="242">
        <f t="shared" si="108"/>
        <v>-0.19507219612232243</v>
      </c>
    </row>
    <row r="117" spans="1:13" ht="20.100000000000001" customHeight="1" thickBot="1" x14ac:dyDescent="0.3">
      <c r="A117" s="24"/>
      <c r="B117" t="s">
        <v>92</v>
      </c>
      <c r="C117" s="244">
        <f t="shared" si="106"/>
        <v>25.330737054666091</v>
      </c>
      <c r="D117" s="245">
        <f t="shared" si="106"/>
        <v>15.272769528728212</v>
      </c>
      <c r="E117" s="245">
        <f t="shared" si="106"/>
        <v>11.670965318642795</v>
      </c>
      <c r="F117" s="245">
        <f t="shared" si="106"/>
        <v>10.625188347564038</v>
      </c>
      <c r="G117" s="245">
        <f t="shared" ref="G117" si="123">G70/G23</f>
        <v>12.49340404670648</v>
      </c>
      <c r="H117" s="245">
        <f t="shared" si="106"/>
        <v>19.369563116180167</v>
      </c>
      <c r="I117" s="119">
        <f t="shared" si="106"/>
        <v>21.067143077476736</v>
      </c>
      <c r="J117" s="166">
        <f t="shared" si="106"/>
        <v>21.316897036238277</v>
      </c>
      <c r="K117" s="185">
        <f t="shared" si="106"/>
        <v>18.711311373523927</v>
      </c>
      <c r="M117" s="34">
        <f t="shared" si="108"/>
        <v>-0.12223100098878883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4">C71/C24</f>
        <v>8.5465300809799558</v>
      </c>
      <c r="D118" s="134">
        <f t="shared" si="124"/>
        <v>10.986867547585044</v>
      </c>
      <c r="E118" s="134">
        <f t="shared" si="124"/>
        <v>8.4069324817011086</v>
      </c>
      <c r="F118" s="134">
        <f t="shared" si="124"/>
        <v>8.1401663674342579</v>
      </c>
      <c r="G118" s="134">
        <f t="shared" ref="G118" si="125">G71/G24</f>
        <v>7.8997118247652534</v>
      </c>
      <c r="H118" s="134">
        <f t="shared" si="124"/>
        <v>7.6815972604717064</v>
      </c>
      <c r="I118" s="126">
        <f t="shared" si="124"/>
        <v>10.298383073450211</v>
      </c>
      <c r="J118" s="201">
        <f t="shared" si="124"/>
        <v>9.9221525902886576</v>
      </c>
      <c r="K118" s="186">
        <f t="shared" si="124"/>
        <v>11.986136657382563</v>
      </c>
      <c r="M118" s="23">
        <f t="shared" si="108"/>
        <v>0.20801777117538356</v>
      </c>
    </row>
    <row r="119" spans="1:13" ht="20.100000000000001" customHeight="1" x14ac:dyDescent="0.25">
      <c r="A119" s="24"/>
      <c r="B119" t="s">
        <v>91</v>
      </c>
      <c r="C119" s="244">
        <f t="shared" si="124"/>
        <v>3.6284859094941284</v>
      </c>
      <c r="D119" s="245">
        <f t="shared" si="124"/>
        <v>4.1276205297506872</v>
      </c>
      <c r="E119" s="245">
        <f t="shared" si="124"/>
        <v>3.0479738698719623</v>
      </c>
      <c r="F119" s="245">
        <f t="shared" si="124"/>
        <v>3.3002096269322321</v>
      </c>
      <c r="G119" s="245">
        <f t="shared" ref="G119" si="126">G72/G25</f>
        <v>3.3803129133786434</v>
      </c>
      <c r="H119" s="245">
        <f t="shared" si="124"/>
        <v>3.405626007219583</v>
      </c>
      <c r="I119" s="119">
        <f t="shared" si="124"/>
        <v>3.4938500971680067</v>
      </c>
      <c r="J119" s="166">
        <f t="shared" si="124"/>
        <v>3.4607805829286531</v>
      </c>
      <c r="K119" s="185">
        <f t="shared" si="124"/>
        <v>4.0495987073874922</v>
      </c>
      <c r="M119" s="242">
        <f t="shared" si="108"/>
        <v>0.1701402647031027</v>
      </c>
    </row>
    <row r="120" spans="1:13" ht="20.100000000000001" customHeight="1" thickBot="1" x14ac:dyDescent="0.3">
      <c r="A120" s="24"/>
      <c r="B120" t="s">
        <v>92</v>
      </c>
      <c r="C120" s="244">
        <f t="shared" si="124"/>
        <v>10.259959904540468</v>
      </c>
      <c r="D120" s="245">
        <f t="shared" si="124"/>
        <v>12.094985714576364</v>
      </c>
      <c r="E120" s="245">
        <f t="shared" si="124"/>
        <v>13.422789193842663</v>
      </c>
      <c r="F120" s="245">
        <f t="shared" si="124"/>
        <v>12.650576311027072</v>
      </c>
      <c r="G120" s="245">
        <f t="shared" ref="G120" si="127">G73/G26</f>
        <v>11.758965825628753</v>
      </c>
      <c r="H120" s="245">
        <f t="shared" si="124"/>
        <v>11.241794826725048</v>
      </c>
      <c r="I120" s="119">
        <f t="shared" si="124"/>
        <v>14.117894302073889</v>
      </c>
      <c r="J120" s="166">
        <f t="shared" si="124"/>
        <v>13.911058931332684</v>
      </c>
      <c r="K120" s="185">
        <f t="shared" si="124"/>
        <v>15.057106896837997</v>
      </c>
      <c r="M120" s="34">
        <f t="shared" si="108"/>
        <v>8.2383948710331611E-2</v>
      </c>
    </row>
    <row r="121" spans="1:13" ht="20.100000000000001" customHeight="1" thickBot="1" x14ac:dyDescent="0.3">
      <c r="A121" s="5" t="s">
        <v>86</v>
      </c>
      <c r="B121" s="6"/>
      <c r="C121" s="113">
        <f t="shared" si="124"/>
        <v>8.8219907864146805</v>
      </c>
      <c r="D121" s="134">
        <f t="shared" si="124"/>
        <v>7.9278075188695167</v>
      </c>
      <c r="E121" s="134">
        <f t="shared" si="124"/>
        <v>5.3059111054299448</v>
      </c>
      <c r="F121" s="134">
        <f t="shared" si="124"/>
        <v>7.4216689735864705</v>
      </c>
      <c r="G121" s="134">
        <f t="shared" ref="G121" si="128">G74/G27</f>
        <v>7.9880684466342631</v>
      </c>
      <c r="H121" s="134">
        <f t="shared" si="124"/>
        <v>7.3332827086244254</v>
      </c>
      <c r="I121" s="126">
        <f t="shared" si="124"/>
        <v>7.146657211215242</v>
      </c>
      <c r="J121" s="201">
        <f t="shared" si="124"/>
        <v>7.3214770645497325</v>
      </c>
      <c r="K121" s="186">
        <f t="shared" si="124"/>
        <v>8.0558817134159604</v>
      </c>
      <c r="M121" s="23">
        <f t="shared" si="108"/>
        <v>0.10030826326318533</v>
      </c>
    </row>
    <row r="122" spans="1:13" ht="20.100000000000001" customHeight="1" x14ac:dyDescent="0.25">
      <c r="A122" s="24"/>
      <c r="B122" t="s">
        <v>91</v>
      </c>
      <c r="C122" s="244">
        <f t="shared" si="124"/>
        <v>6.3294754986456541</v>
      </c>
      <c r="D122" s="245">
        <f t="shared" si="124"/>
        <v>6.9627473806752036</v>
      </c>
      <c r="E122" s="245">
        <f t="shared" si="124"/>
        <v>3.5215049578031699</v>
      </c>
      <c r="F122" s="245">
        <f t="shared" si="124"/>
        <v>3.6882277549016935</v>
      </c>
      <c r="G122" s="245">
        <f t="shared" ref="G122" si="129">G75/G28</f>
        <v>7.7413181783891165</v>
      </c>
      <c r="H122" s="245">
        <f t="shared" si="124"/>
        <v>8.0936505640728953</v>
      </c>
      <c r="I122" s="119">
        <f t="shared" si="124"/>
        <v>7.7437078576674008</v>
      </c>
      <c r="J122" s="166">
        <f t="shared" si="124"/>
        <v>7.7992032918928382</v>
      </c>
      <c r="K122" s="185">
        <f t="shared" si="124"/>
        <v>8.0114552114552122</v>
      </c>
      <c r="M122" s="242">
        <f t="shared" si="108"/>
        <v>2.7214564311076089E-2</v>
      </c>
    </row>
    <row r="123" spans="1:13" ht="20.100000000000001" customHeight="1" thickBot="1" x14ac:dyDescent="0.3">
      <c r="A123" s="24"/>
      <c r="B123" t="s">
        <v>92</v>
      </c>
      <c r="C123" s="244">
        <f t="shared" si="124"/>
        <v>8.9119602510088356</v>
      </c>
      <c r="D123" s="245">
        <f t="shared" si="124"/>
        <v>7.9974662107569694</v>
      </c>
      <c r="E123" s="245">
        <f t="shared" si="124"/>
        <v>8.7960602745288234</v>
      </c>
      <c r="F123" s="245">
        <f t="shared" si="124"/>
        <v>9.0921549679346398</v>
      </c>
      <c r="G123" s="245">
        <f t="shared" ref="G123" si="130">G76/G29</f>
        <v>8.0119546351901025</v>
      </c>
      <c r="H123" s="245">
        <f t="shared" si="124"/>
        <v>7.2760473370204242</v>
      </c>
      <c r="I123" s="119">
        <f t="shared" si="124"/>
        <v>7.113517659723084</v>
      </c>
      <c r="J123" s="166">
        <f t="shared" si="124"/>
        <v>7.2938306383172762</v>
      </c>
      <c r="K123" s="185">
        <f t="shared" si="124"/>
        <v>8.0573811209638446</v>
      </c>
      <c r="M123" s="34">
        <f t="shared" si="108"/>
        <v>0.10468442722474887</v>
      </c>
    </row>
    <row r="124" spans="1:13" ht="20.100000000000001" customHeight="1" thickBot="1" x14ac:dyDescent="0.3">
      <c r="A124" s="5" t="s">
        <v>9</v>
      </c>
      <c r="B124" s="6"/>
      <c r="C124" s="113">
        <f t="shared" si="124"/>
        <v>8.6157584549226236</v>
      </c>
      <c r="D124" s="134">
        <f t="shared" si="124"/>
        <v>9.2267089803991489</v>
      </c>
      <c r="E124" s="134">
        <f t="shared" si="124"/>
        <v>10.043909773256988</v>
      </c>
      <c r="F124" s="134">
        <f t="shared" si="124"/>
        <v>9.7347836212761418</v>
      </c>
      <c r="G124" s="134">
        <f t="shared" ref="G124" si="131">G77/G30</f>
        <v>11.959347444545473</v>
      </c>
      <c r="H124" s="134">
        <f t="shared" si="124"/>
        <v>11.144735654047807</v>
      </c>
      <c r="I124" s="126">
        <f t="shared" si="124"/>
        <v>11.407877307692889</v>
      </c>
      <c r="J124" s="201">
        <f t="shared" si="124"/>
        <v>11.370371006891615</v>
      </c>
      <c r="K124" s="186">
        <f t="shared" si="124"/>
        <v>11.994770317522319</v>
      </c>
      <c r="M124" s="23">
        <f t="shared" si="108"/>
        <v>5.4914594277728802E-2</v>
      </c>
    </row>
    <row r="125" spans="1:13" ht="20.100000000000001" customHeight="1" x14ac:dyDescent="0.25">
      <c r="A125" s="24"/>
      <c r="B125" t="s">
        <v>91</v>
      </c>
      <c r="C125" s="244">
        <f t="shared" si="124"/>
        <v>8.7338098076509976</v>
      </c>
      <c r="D125" s="245">
        <f t="shared" si="124"/>
        <v>9.4251186024077285</v>
      </c>
      <c r="E125" s="245">
        <f t="shared" si="124"/>
        <v>10.664575407843053</v>
      </c>
      <c r="F125" s="245">
        <f t="shared" si="124"/>
        <v>10.901297215418332</v>
      </c>
      <c r="G125" s="245">
        <f t="shared" ref="G125" si="132">G78/G31</f>
        <v>11.843918106184637</v>
      </c>
      <c r="H125" s="245">
        <f t="shared" si="124"/>
        <v>11.541792756448999</v>
      </c>
      <c r="I125" s="119">
        <f t="shared" si="124"/>
        <v>12.250499075257897</v>
      </c>
      <c r="J125" s="166">
        <f t="shared" si="124"/>
        <v>12.063861456378516</v>
      </c>
      <c r="K125" s="185">
        <f t="shared" si="124"/>
        <v>13.336900525784694</v>
      </c>
      <c r="M125" s="242">
        <f t="shared" si="108"/>
        <v>0.10552500739579403</v>
      </c>
    </row>
    <row r="126" spans="1:13" ht="20.100000000000001" customHeight="1" thickBot="1" x14ac:dyDescent="0.3">
      <c r="A126" s="24"/>
      <c r="B126" t="s">
        <v>92</v>
      </c>
      <c r="C126" s="244">
        <f t="shared" si="124"/>
        <v>8.2175515374870436</v>
      </c>
      <c r="D126" s="245">
        <f t="shared" si="124"/>
        <v>8.0282708076336977</v>
      </c>
      <c r="E126" s="245">
        <f t="shared" si="124"/>
        <v>7.1393181615747752</v>
      </c>
      <c r="F126" s="245">
        <f t="shared" si="124"/>
        <v>6.851706407841232</v>
      </c>
      <c r="G126" s="245">
        <f t="shared" ref="G126" si="133">G79/G32</f>
        <v>12.583021167125514</v>
      </c>
      <c r="H126" s="245">
        <f t="shared" si="124"/>
        <v>10.197394233071941</v>
      </c>
      <c r="I126" s="119">
        <f t="shared" si="124"/>
        <v>9.0008009459900276</v>
      </c>
      <c r="J126" s="166">
        <f t="shared" si="124"/>
        <v>9.230243672729225</v>
      </c>
      <c r="K126" s="185">
        <f t="shared" si="124"/>
        <v>9.3354707000694521</v>
      </c>
      <c r="M126" s="34">
        <f t="shared" si="108"/>
        <v>1.140024370657956E-2</v>
      </c>
    </row>
    <row r="127" spans="1:13" ht="20.100000000000001" customHeight="1" thickBot="1" x14ac:dyDescent="0.3">
      <c r="A127" s="5" t="s">
        <v>12</v>
      </c>
      <c r="B127" s="6"/>
      <c r="C127" s="113">
        <f t="shared" si="124"/>
        <v>6.5114133195300425</v>
      </c>
      <c r="D127" s="134">
        <f t="shared" si="124"/>
        <v>6.194533158108551</v>
      </c>
      <c r="E127" s="134">
        <f t="shared" si="124"/>
        <v>5.8572628598213905</v>
      </c>
      <c r="F127" s="134">
        <f t="shared" si="124"/>
        <v>4.6456746925895409</v>
      </c>
      <c r="G127" s="134">
        <f t="shared" ref="G127" si="134">G80/G33</f>
        <v>5.0539941688228893</v>
      </c>
      <c r="H127" s="134">
        <f t="shared" si="124"/>
        <v>5.2067475807992807</v>
      </c>
      <c r="I127" s="126">
        <f t="shared" si="124"/>
        <v>5.669224036997746</v>
      </c>
      <c r="J127" s="201">
        <f t="shared" si="124"/>
        <v>5.6840418569818985</v>
      </c>
      <c r="K127" s="186">
        <f t="shared" si="124"/>
        <v>6.1645434644386468</v>
      </c>
      <c r="M127" s="23">
        <f t="shared" si="108"/>
        <v>8.4535198639772879E-2</v>
      </c>
    </row>
    <row r="128" spans="1:13" ht="20.100000000000001" customHeight="1" x14ac:dyDescent="0.25">
      <c r="A128" s="24"/>
      <c r="B128" t="s">
        <v>91</v>
      </c>
      <c r="C128" s="244">
        <f t="shared" si="124"/>
        <v>6.1268866254537739</v>
      </c>
      <c r="D128" s="245">
        <f t="shared" si="124"/>
        <v>5.8482320850167264</v>
      </c>
      <c r="E128" s="245">
        <f t="shared" si="124"/>
        <v>5.4770008408434752</v>
      </c>
      <c r="F128" s="245">
        <f t="shared" si="124"/>
        <v>4.3489540988079645</v>
      </c>
      <c r="G128" s="245">
        <f t="shared" ref="G128" si="135">G81/G34</f>
        <v>4.6962862811374828</v>
      </c>
      <c r="H128" s="245">
        <f t="shared" si="124"/>
        <v>4.8534789652693586</v>
      </c>
      <c r="I128" s="119">
        <f t="shared" si="124"/>
        <v>5.4954657982262498</v>
      </c>
      <c r="J128" s="166">
        <f t="shared" si="124"/>
        <v>5.501084665063261</v>
      </c>
      <c r="K128" s="185">
        <f t="shared" si="124"/>
        <v>5.9278325948771888</v>
      </c>
      <c r="M128" s="42">
        <f t="shared" si="108"/>
        <v>7.7575233939618043E-2</v>
      </c>
    </row>
    <row r="129" spans="1:13" ht="20.100000000000001" customHeight="1" thickBot="1" x14ac:dyDescent="0.3">
      <c r="A129" s="24"/>
      <c r="B129" t="s">
        <v>92</v>
      </c>
      <c r="C129" s="244">
        <f t="shared" si="124"/>
        <v>11.811279449224065</v>
      </c>
      <c r="D129" s="245">
        <f t="shared" si="124"/>
        <v>11.039594243838907</v>
      </c>
      <c r="E129" s="245">
        <f t="shared" si="124"/>
        <v>11.392946927374302</v>
      </c>
      <c r="F129" s="245">
        <f t="shared" si="124"/>
        <v>11.754864898981511</v>
      </c>
      <c r="G129" s="245">
        <f t="shared" ref="G129" si="136">G82/G35</f>
        <v>12.990164112596457</v>
      </c>
      <c r="H129" s="245">
        <f t="shared" si="124"/>
        <v>12.713660354989113</v>
      </c>
      <c r="I129" s="119">
        <f t="shared" si="124"/>
        <v>12.484133697464776</v>
      </c>
      <c r="J129" s="166">
        <f t="shared" si="124"/>
        <v>12.253211277920176</v>
      </c>
      <c r="K129" s="185">
        <f t="shared" si="124"/>
        <v>11.461465674436942</v>
      </c>
      <c r="M129" s="160">
        <f t="shared" si="108"/>
        <v>-6.4615355560703455E-2</v>
      </c>
    </row>
    <row r="130" spans="1:13" ht="20.100000000000001" customHeight="1" thickBot="1" x14ac:dyDescent="0.3">
      <c r="A130" s="5" t="s">
        <v>11</v>
      </c>
      <c r="B130" s="6"/>
      <c r="C130" s="113">
        <f t="shared" si="124"/>
        <v>9.4593915192518825</v>
      </c>
      <c r="D130" s="134">
        <f t="shared" si="124"/>
        <v>9.8262393081334114</v>
      </c>
      <c r="E130" s="134">
        <f t="shared" si="124"/>
        <v>9.8714347596235577</v>
      </c>
      <c r="F130" s="134">
        <f t="shared" si="124"/>
        <v>9.5642067097241092</v>
      </c>
      <c r="G130" s="134">
        <f t="shared" ref="G130" si="137">G83/G36</f>
        <v>8.986912153786843</v>
      </c>
      <c r="H130" s="134">
        <f t="shared" si="124"/>
        <v>9.5622009717787151</v>
      </c>
      <c r="I130" s="126">
        <f t="shared" si="124"/>
        <v>9.9662287667502074</v>
      </c>
      <c r="J130" s="201">
        <f t="shared" si="124"/>
        <v>10.164145499173813</v>
      </c>
      <c r="K130" s="186">
        <f t="shared" si="124"/>
        <v>9.7021098265297461</v>
      </c>
      <c r="M130" s="23">
        <f t="shared" si="108"/>
        <v>-4.5457404430271409E-2</v>
      </c>
    </row>
    <row r="131" spans="1:13" ht="20.100000000000001" customHeight="1" x14ac:dyDescent="0.25">
      <c r="A131" s="24"/>
      <c r="B131" t="s">
        <v>91</v>
      </c>
      <c r="C131" s="244">
        <f t="shared" si="124"/>
        <v>9.1420220353026309</v>
      </c>
      <c r="D131" s="245">
        <f t="shared" si="124"/>
        <v>9.5823808898524234</v>
      </c>
      <c r="E131" s="245">
        <f t="shared" si="124"/>
        <v>9.6075923361953901</v>
      </c>
      <c r="F131" s="245">
        <f t="shared" si="124"/>
        <v>9.1216037233935268</v>
      </c>
      <c r="G131" s="245">
        <f t="shared" ref="G131" si="138">G84/G37</f>
        <v>8.5402556197665742</v>
      </c>
      <c r="H131" s="245">
        <f t="shared" si="124"/>
        <v>9.1311749503406734</v>
      </c>
      <c r="I131" s="119">
        <f t="shared" si="124"/>
        <v>9.6642920735284807</v>
      </c>
      <c r="J131" s="166">
        <f t="shared" si="124"/>
        <v>9.8591985407328195</v>
      </c>
      <c r="K131" s="185">
        <f t="shared" si="124"/>
        <v>9.4155101880811909</v>
      </c>
      <c r="M131" s="242">
        <f t="shared" si="108"/>
        <v>-4.5002476704222041E-2</v>
      </c>
    </row>
    <row r="132" spans="1:13" ht="20.100000000000001" customHeight="1" thickBot="1" x14ac:dyDescent="0.3">
      <c r="A132" s="24"/>
      <c r="B132" t="s">
        <v>92</v>
      </c>
      <c r="C132" s="244">
        <f t="shared" si="124"/>
        <v>13.309875060640524</v>
      </c>
      <c r="D132" s="245">
        <f t="shared" si="124"/>
        <v>12.84427106221032</v>
      </c>
      <c r="E132" s="245">
        <f t="shared" si="124"/>
        <v>13.680904612950778</v>
      </c>
      <c r="F132" s="245">
        <f t="shared" si="124"/>
        <v>13.68610844429603</v>
      </c>
      <c r="G132" s="245">
        <f t="shared" ref="G132" si="139">G85/G38</f>
        <v>13.811972377929358</v>
      </c>
      <c r="H132" s="245">
        <f t="shared" si="124"/>
        <v>13.79750501599241</v>
      </c>
      <c r="I132" s="119">
        <f t="shared" si="124"/>
        <v>13.378519649809633</v>
      </c>
      <c r="J132" s="166">
        <f t="shared" si="124"/>
        <v>13.449357564532932</v>
      </c>
      <c r="K132" s="185">
        <f t="shared" si="124"/>
        <v>13.208278810383453</v>
      </c>
      <c r="M132" s="34">
        <f t="shared" si="108"/>
        <v>-1.7924927119584017E-2</v>
      </c>
    </row>
    <row r="133" spans="1:13" ht="20.100000000000001" customHeight="1" thickBot="1" x14ac:dyDescent="0.3">
      <c r="A133" s="5" t="s">
        <v>6</v>
      </c>
      <c r="B133" s="6"/>
      <c r="C133" s="113">
        <f t="shared" si="124"/>
        <v>10.43620664331918</v>
      </c>
      <c r="D133" s="134">
        <f t="shared" si="124"/>
        <v>10.88841256916583</v>
      </c>
      <c r="E133" s="134">
        <f t="shared" si="124"/>
        <v>11.564204729106528</v>
      </c>
      <c r="F133" s="134">
        <f t="shared" si="124"/>
        <v>11.385769200869499</v>
      </c>
      <c r="G133" s="134">
        <f t="shared" ref="G133" si="140">G86/G39</f>
        <v>11.546971243508999</v>
      </c>
      <c r="H133" s="134">
        <f t="shared" si="124"/>
        <v>11.892505266359258</v>
      </c>
      <c r="I133" s="126">
        <f t="shared" si="124"/>
        <v>12.331970703911043</v>
      </c>
      <c r="J133" s="201">
        <f t="shared" si="124"/>
        <v>12.358848199892687</v>
      </c>
      <c r="K133" s="186">
        <f t="shared" si="124"/>
        <v>13.050452680761087</v>
      </c>
      <c r="M133" s="23">
        <f t="shared" si="108"/>
        <v>5.5960269895895677E-2</v>
      </c>
    </row>
    <row r="134" spans="1:13" ht="20.100000000000001" customHeight="1" x14ac:dyDescent="0.25">
      <c r="A134" s="24"/>
      <c r="B134" t="s">
        <v>91</v>
      </c>
      <c r="C134" s="244">
        <f t="shared" ref="C134:K141" si="141">C87/C40</f>
        <v>9.8919608108893069</v>
      </c>
      <c r="D134" s="245">
        <f t="shared" si="141"/>
        <v>10.222273866177959</v>
      </c>
      <c r="E134" s="245">
        <f t="shared" si="141"/>
        <v>10.884497388649878</v>
      </c>
      <c r="F134" s="245">
        <f t="shared" si="141"/>
        <v>10.928790922923891</v>
      </c>
      <c r="G134" s="245">
        <f t="shared" ref="G134" si="142">G87/G40</f>
        <v>11.15227524901206</v>
      </c>
      <c r="H134" s="245">
        <f t="shared" si="141"/>
        <v>11.284437748580087</v>
      </c>
      <c r="I134" s="119">
        <f t="shared" si="141"/>
        <v>11.685201877154542</v>
      </c>
      <c r="J134" s="166">
        <f t="shared" si="141"/>
        <v>11.677227454001526</v>
      </c>
      <c r="K134" s="185">
        <f t="shared" si="141"/>
        <v>12.355470428135623</v>
      </c>
      <c r="M134" s="242">
        <f t="shared" si="108"/>
        <v>5.808253515706574E-2</v>
      </c>
    </row>
    <row r="135" spans="1:13" ht="20.100000000000001" customHeight="1" thickBot="1" x14ac:dyDescent="0.3">
      <c r="A135" s="24"/>
      <c r="B135" t="s">
        <v>92</v>
      </c>
      <c r="C135" s="244">
        <f t="shared" si="141"/>
        <v>12.334912173097759</v>
      </c>
      <c r="D135" s="245">
        <f t="shared" si="141"/>
        <v>13.561115615735471</v>
      </c>
      <c r="E135" s="245">
        <f t="shared" si="141"/>
        <v>14.121246839103664</v>
      </c>
      <c r="F135" s="245">
        <f t="shared" si="141"/>
        <v>12.918087465884994</v>
      </c>
      <c r="G135" s="245">
        <f t="shared" ref="G135" si="143">G88/G41</f>
        <v>12.947207023620999</v>
      </c>
      <c r="H135" s="245">
        <f t="shared" si="141"/>
        <v>14.446727488574959</v>
      </c>
      <c r="I135" s="119">
        <f t="shared" si="141"/>
        <v>15.094674672449868</v>
      </c>
      <c r="J135" s="166">
        <f t="shared" si="141"/>
        <v>15.255004390117012</v>
      </c>
      <c r="K135" s="185">
        <f t="shared" si="141"/>
        <v>15.719050891044839</v>
      </c>
      <c r="M135" s="34">
        <f t="shared" si="108"/>
        <v>3.0419296452543827E-2</v>
      </c>
    </row>
    <row r="136" spans="1:13" ht="20.100000000000001" customHeight="1" thickBot="1" x14ac:dyDescent="0.3">
      <c r="A136" s="5" t="s">
        <v>7</v>
      </c>
      <c r="B136" s="6"/>
      <c r="C136" s="113">
        <f t="shared" si="141"/>
        <v>17.343538291795131</v>
      </c>
      <c r="D136" s="134">
        <f t="shared" si="141"/>
        <v>15.135612348541587</v>
      </c>
      <c r="E136" s="134">
        <f t="shared" si="141"/>
        <v>17.897327696503972</v>
      </c>
      <c r="F136" s="134">
        <f t="shared" si="141"/>
        <v>17.227658366505111</v>
      </c>
      <c r="G136" s="134">
        <f t="shared" ref="G136" si="144">G89/G42</f>
        <v>17.857502174372957</v>
      </c>
      <c r="H136" s="134">
        <f t="shared" si="141"/>
        <v>18.798711710200049</v>
      </c>
      <c r="I136" s="126">
        <f t="shared" si="141"/>
        <v>18.03887150079888</v>
      </c>
      <c r="J136" s="201">
        <f t="shared" si="141"/>
        <v>18.235542735813151</v>
      </c>
      <c r="K136" s="186">
        <f t="shared" si="141"/>
        <v>19.102063365101746</v>
      </c>
      <c r="M136" s="23">
        <f t="shared" si="108"/>
        <v>4.7518225360346236E-2</v>
      </c>
    </row>
    <row r="137" spans="1:13" ht="20.100000000000001" customHeight="1" x14ac:dyDescent="0.25">
      <c r="A137" s="24"/>
      <c r="B137" t="s">
        <v>91</v>
      </c>
      <c r="C137" s="244">
        <f t="shared" si="141"/>
        <v>17.493804805169436</v>
      </c>
      <c r="D137" s="245">
        <f t="shared" si="141"/>
        <v>15.20741029804255</v>
      </c>
      <c r="E137" s="245">
        <f t="shared" si="141"/>
        <v>17.980713194411631</v>
      </c>
      <c r="F137" s="245">
        <f t="shared" si="141"/>
        <v>17.314812762045108</v>
      </c>
      <c r="G137" s="245">
        <f t="shared" ref="G137" si="145">G90/G43</f>
        <v>17.958278087156369</v>
      </c>
      <c r="H137" s="245">
        <f t="shared" si="141"/>
        <v>18.813765410091381</v>
      </c>
      <c r="I137" s="119">
        <f t="shared" si="141"/>
        <v>18.354788096240707</v>
      </c>
      <c r="J137" s="166">
        <f t="shared" si="141"/>
        <v>18.599627652796851</v>
      </c>
      <c r="K137" s="185">
        <f t="shared" si="141"/>
        <v>19.118308856740075</v>
      </c>
      <c r="M137" s="242">
        <f t="shared" si="108"/>
        <v>2.7886644486951825E-2</v>
      </c>
    </row>
    <row r="138" spans="1:13" ht="20.100000000000001" customHeight="1" thickBot="1" x14ac:dyDescent="0.3">
      <c r="A138" s="24"/>
      <c r="B138" t="s">
        <v>92</v>
      </c>
      <c r="C138" s="244">
        <f t="shared" si="141"/>
        <v>11.069869958122107</v>
      </c>
      <c r="D138" s="245">
        <f t="shared" si="141"/>
        <v>11.320311053508609</v>
      </c>
      <c r="E138" s="245">
        <f t="shared" si="141"/>
        <v>10.660059239006607</v>
      </c>
      <c r="F138" s="245">
        <f t="shared" si="141"/>
        <v>11.922603691208574</v>
      </c>
      <c r="G138" s="245">
        <f t="shared" ref="G138" si="146">G91/G44</f>
        <v>13.913836477987422</v>
      </c>
      <c r="H138" s="245">
        <f t="shared" si="141"/>
        <v>16.466569767441861</v>
      </c>
      <c r="I138" s="119">
        <f t="shared" si="141"/>
        <v>12.212043834450473</v>
      </c>
      <c r="J138" s="166">
        <f t="shared" si="141"/>
        <v>12.186757614959426</v>
      </c>
      <c r="K138" s="185">
        <f t="shared" si="141"/>
        <v>17.40642857142857</v>
      </c>
      <c r="M138" s="34">
        <f t="shared" si="108"/>
        <v>0.42830678359122537</v>
      </c>
    </row>
    <row r="139" spans="1:13" ht="20.100000000000001" customHeight="1" thickBot="1" x14ac:dyDescent="0.3">
      <c r="A139" s="74" t="s">
        <v>21</v>
      </c>
      <c r="B139" s="100"/>
      <c r="C139" s="114">
        <f t="shared" si="141"/>
        <v>9.8494977541431705</v>
      </c>
      <c r="D139" s="115">
        <f t="shared" si="141"/>
        <v>10.411404658338641</v>
      </c>
      <c r="E139" s="115">
        <f t="shared" si="141"/>
        <v>10.813566770358026</v>
      </c>
      <c r="F139" s="115">
        <f t="shared" si="141"/>
        <v>10.404073354368721</v>
      </c>
      <c r="G139" s="115">
        <f t="shared" ref="G139" si="147">G92/G45</f>
        <v>10.469578868030986</v>
      </c>
      <c r="H139" s="115">
        <f t="shared" si="141"/>
        <v>10.653736722958094</v>
      </c>
      <c r="I139" s="176">
        <f t="shared" si="141"/>
        <v>11.370440184389354</v>
      </c>
      <c r="J139" s="202">
        <f t="shared" si="141"/>
        <v>11.347150790795316</v>
      </c>
      <c r="K139" s="203">
        <f t="shared" si="141"/>
        <v>12.055176739067795</v>
      </c>
      <c r="M139" s="129">
        <f t="shared" si="108"/>
        <v>6.239680438959367E-2</v>
      </c>
    </row>
    <row r="140" spans="1:13" ht="20.100000000000001" customHeight="1" x14ac:dyDescent="0.25">
      <c r="A140" s="24"/>
      <c r="B140" t="s">
        <v>91</v>
      </c>
      <c r="C140" s="319">
        <f t="shared" si="141"/>
        <v>8.7757390796270514</v>
      </c>
      <c r="D140" s="320">
        <f t="shared" si="141"/>
        <v>9.2619444743279651</v>
      </c>
      <c r="E140" s="320">
        <f t="shared" si="141"/>
        <v>9.4305536237812344</v>
      </c>
      <c r="F140" s="320">
        <f t="shared" si="141"/>
        <v>8.8528644413724802</v>
      </c>
      <c r="G140" s="320">
        <f t="shared" ref="G140" si="148">G93/G46</f>
        <v>8.8559011818332802</v>
      </c>
      <c r="H140" s="320">
        <f t="shared" si="141"/>
        <v>9.1526720438386615</v>
      </c>
      <c r="I140" s="321">
        <f t="shared" si="141"/>
        <v>9.7450251003349777</v>
      </c>
      <c r="J140" s="322">
        <f t="shared" si="141"/>
        <v>9.710843263899072</v>
      </c>
      <c r="K140" s="323">
        <f t="shared" si="141"/>
        <v>10.405712490802328</v>
      </c>
      <c r="M140" s="242">
        <f t="shared" si="108"/>
        <v>7.1556013007283759E-2</v>
      </c>
    </row>
    <row r="141" spans="1:13" ht="20.100000000000001" customHeight="1" thickBot="1" x14ac:dyDescent="0.3">
      <c r="A141" s="31"/>
      <c r="B141" s="25" t="s">
        <v>92</v>
      </c>
      <c r="C141" s="246">
        <f t="shared" si="141"/>
        <v>11.058594809175506</v>
      </c>
      <c r="D141" s="247">
        <f t="shared" si="141"/>
        <v>11.627077891387147</v>
      </c>
      <c r="E141" s="247">
        <f t="shared" si="141"/>
        <v>12.500752616302254</v>
      </c>
      <c r="F141" s="247">
        <f t="shared" si="141"/>
        <v>12.280213392533852</v>
      </c>
      <c r="G141" s="247">
        <f t="shared" ref="G141" si="149">G94/G47</f>
        <v>12.256201900212876</v>
      </c>
      <c r="H141" s="247">
        <f t="shared" si="141"/>
        <v>12.322547853954378</v>
      </c>
      <c r="I141" s="123">
        <f t="shared" si="141"/>
        <v>13.188857490240776</v>
      </c>
      <c r="J141" s="324">
        <f t="shared" si="141"/>
        <v>13.190018062198495</v>
      </c>
      <c r="K141" s="325">
        <f t="shared" si="141"/>
        <v>13.789694439362282</v>
      </c>
      <c r="M141" s="34">
        <f t="shared" si="108"/>
        <v>4.5464409096027704E-2</v>
      </c>
    </row>
  </sheetData>
  <mergeCells count="46">
    <mergeCell ref="A5:B6"/>
    <mergeCell ref="C5:C6"/>
    <mergeCell ref="D5:D6"/>
    <mergeCell ref="E5:E6"/>
    <mergeCell ref="F5:F6"/>
    <mergeCell ref="T5:U5"/>
    <mergeCell ref="W5:X5"/>
    <mergeCell ref="H5:H6"/>
    <mergeCell ref="I5:I6"/>
    <mergeCell ref="J5:K5"/>
    <mergeCell ref="M5:M6"/>
    <mergeCell ref="N5:N6"/>
    <mergeCell ref="O5:O6"/>
    <mergeCell ref="G52:G53"/>
    <mergeCell ref="P5:P6"/>
    <mergeCell ref="Q5:Q6"/>
    <mergeCell ref="R5:R6"/>
    <mergeCell ref="S5:S6"/>
    <mergeCell ref="G5:G6"/>
    <mergeCell ref="A52:B53"/>
    <mergeCell ref="C52:C53"/>
    <mergeCell ref="D52:D53"/>
    <mergeCell ref="E52:E53"/>
    <mergeCell ref="F52:F53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A146"/>
  <sheetViews>
    <sheetView showGridLines="0" topLeftCell="G36" zoomScaleNormal="100" workbookViewId="0">
      <selection activeCell="J67" sqref="J67:K93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63</v>
      </c>
    </row>
    <row r="2" spans="1:27" x14ac:dyDescent="0.25">
      <c r="A2" s="1"/>
      <c r="O2" s="262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26</v>
      </c>
      <c r="B5" s="485"/>
      <c r="C5" s="472">
        <v>2016</v>
      </c>
      <c r="D5" s="461">
        <v>2017</v>
      </c>
      <c r="E5" s="461">
        <v>2018</v>
      </c>
      <c r="F5" s="476">
        <v>2019</v>
      </c>
      <c r="G5" s="476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76">
        <v>2019</v>
      </c>
      <c r="Q5" s="476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2" t="s">
        <v>88</v>
      </c>
      <c r="X5" s="493"/>
    </row>
    <row r="6" spans="1:27" ht="20.25" customHeight="1" thickBot="1" x14ac:dyDescent="0.3">
      <c r="A6" s="486"/>
      <c r="B6" s="487"/>
      <c r="C6" s="488"/>
      <c r="D6" s="469"/>
      <c r="E6" s="469"/>
      <c r="F6" s="484"/>
      <c r="G6" s="484"/>
      <c r="H6" s="469"/>
      <c r="I6" s="489"/>
      <c r="J6" s="167">
        <v>2022</v>
      </c>
      <c r="K6" s="169">
        <v>2023</v>
      </c>
      <c r="M6" s="495"/>
      <c r="N6" s="469"/>
      <c r="O6" s="469"/>
      <c r="P6" s="484"/>
      <c r="Q6" s="484"/>
      <c r="R6" s="469"/>
      <c r="S6" s="489"/>
      <c r="T6" s="167">
        <v>2022</v>
      </c>
      <c r="U6" s="169">
        <v>2023</v>
      </c>
      <c r="W6" s="131" t="s">
        <v>0</v>
      </c>
      <c r="X6" s="132" t="s">
        <v>38</v>
      </c>
    </row>
    <row r="7" spans="1:27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15">
        <v>21704967</v>
      </c>
      <c r="J7" s="14">
        <v>16803815</v>
      </c>
      <c r="K7" s="161">
        <v>16104259</v>
      </c>
      <c r="M7" s="135">
        <f>C7/C46</f>
        <v>0.16972846980551387</v>
      </c>
      <c r="N7" s="21">
        <f>D7/D46</f>
        <v>0.17784797322324608</v>
      </c>
      <c r="O7" s="21">
        <f>E7/E46</f>
        <v>0.17665948104128135</v>
      </c>
      <c r="P7" s="21">
        <f>F7/F46</f>
        <v>0.17230649587352914</v>
      </c>
      <c r="Q7" s="21">
        <f t="shared" ref="Q7:R7" si="0">G7/G46</f>
        <v>0.17604388513552507</v>
      </c>
      <c r="R7" s="21">
        <f t="shared" si="0"/>
        <v>0.17328196252462968</v>
      </c>
      <c r="S7" s="192">
        <f>I7/I46</f>
        <v>0.17421887997581978</v>
      </c>
      <c r="T7" s="193">
        <f>J7/J46</f>
        <v>0.18436291455918027</v>
      </c>
      <c r="U7" s="194">
        <f>K7/K46</f>
        <v>0.179509008400561</v>
      </c>
      <c r="W7" s="102">
        <f>(K7-J7)/J7</f>
        <v>-4.1630784437938648E-2</v>
      </c>
      <c r="X7" s="101">
        <f>(U7-T7)*100</f>
        <v>-0.48539061586192755</v>
      </c>
      <c r="AA7" s="1"/>
    </row>
    <row r="8" spans="1:27" ht="20.100000000000001" customHeight="1" x14ac:dyDescent="0.25">
      <c r="A8" s="24"/>
      <c r="B8" t="s">
        <v>37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1">
        <v>4187401</v>
      </c>
      <c r="K8" s="162">
        <v>4450259</v>
      </c>
      <c r="M8" s="77">
        <f>C8/C7</f>
        <v>0.25244936719904537</v>
      </c>
      <c r="N8" s="18">
        <f>D8/D7</f>
        <v>0.28688410562588579</v>
      </c>
      <c r="O8" s="18">
        <f>E8/E7</f>
        <v>0.2750692171623646</v>
      </c>
      <c r="P8" s="18">
        <f>F8/F7</f>
        <v>0.28144346280684018</v>
      </c>
      <c r="Q8" s="18">
        <f t="shared" ref="Q8:R8" si="1">G8/G7</f>
        <v>0.17206935744396354</v>
      </c>
      <c r="R8" s="18">
        <f t="shared" si="1"/>
        <v>0.1699912023687605</v>
      </c>
      <c r="S8" s="195">
        <f>I8/I7</f>
        <v>0.25806793440413894</v>
      </c>
      <c r="T8" s="196">
        <f>J8/J7</f>
        <v>0.24919347183957929</v>
      </c>
      <c r="U8" s="197">
        <f>K8/K7</f>
        <v>0.27634050098175894</v>
      </c>
      <c r="W8" s="103">
        <f t="shared" ref="W8:W45" si="2">(K8-J8)/J8</f>
        <v>6.2773543780497737E-2</v>
      </c>
      <c r="X8" s="108">
        <f t="shared" ref="X8:X48" si="3">(U8-T8)*100</f>
        <v>2.7147029142179644</v>
      </c>
    </row>
    <row r="9" spans="1:27" ht="20.100000000000001" customHeight="1" thickBot="1" x14ac:dyDescent="0.3">
      <c r="A9" s="24"/>
      <c r="B9" t="s">
        <v>36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12">
        <v>16103611</v>
      </c>
      <c r="J9" s="11">
        <v>12616414</v>
      </c>
      <c r="K9" s="162">
        <v>11654000</v>
      </c>
      <c r="M9" s="77">
        <f>C9/C7</f>
        <v>0.74755063280095457</v>
      </c>
      <c r="N9" s="18">
        <f>D9/D7</f>
        <v>0.71311589437411427</v>
      </c>
      <c r="O9" s="18">
        <f>E9/E7</f>
        <v>0.72493078283763535</v>
      </c>
      <c r="P9" s="18">
        <f>F9/F7</f>
        <v>0.71855653719315982</v>
      </c>
      <c r="Q9" s="18">
        <f t="shared" ref="Q9:R9" si="4">G9/G7</f>
        <v>0.82793064255603643</v>
      </c>
      <c r="R9" s="18">
        <f t="shared" si="4"/>
        <v>0.83000879763123947</v>
      </c>
      <c r="S9" s="195">
        <f>I9/I7</f>
        <v>0.74193206559586111</v>
      </c>
      <c r="T9" s="196">
        <f>J9/J7</f>
        <v>0.75080652816042071</v>
      </c>
      <c r="U9" s="197">
        <f>K9/K7</f>
        <v>0.72365949901824111</v>
      </c>
      <c r="W9" s="103">
        <f t="shared" si="2"/>
        <v>-7.6282690152685226E-2</v>
      </c>
      <c r="X9" s="106">
        <f t="shared" si="3"/>
        <v>-2.7147029142179591</v>
      </c>
    </row>
    <row r="10" spans="1:27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15">
        <v>395152</v>
      </c>
      <c r="J10" s="14">
        <v>286870</v>
      </c>
      <c r="K10" s="161">
        <v>297384</v>
      </c>
      <c r="M10" s="135">
        <f>C10/C46</f>
        <v>4.9136578932567508E-3</v>
      </c>
      <c r="N10" s="21">
        <f>D10/D46</f>
        <v>6.1199818460995941E-3</v>
      </c>
      <c r="O10" s="21">
        <f>E10/E46</f>
        <v>3.7324633620504665E-3</v>
      </c>
      <c r="P10" s="21">
        <f>F10/F46</f>
        <v>3.1525182076150658E-3</v>
      </c>
      <c r="Q10" s="21">
        <f t="shared" ref="Q10:R10" si="5">G10/G46</f>
        <v>2.4498818759131724E-3</v>
      </c>
      <c r="R10" s="21">
        <f t="shared" si="5"/>
        <v>2.5319453188924093E-3</v>
      </c>
      <c r="S10" s="192">
        <f>I10/I46</f>
        <v>3.171759664974618E-3</v>
      </c>
      <c r="T10" s="193">
        <f>J10/J46</f>
        <v>3.1473917857100932E-3</v>
      </c>
      <c r="U10" s="194">
        <f>K10/K46</f>
        <v>3.3148440393434078E-3</v>
      </c>
      <c r="W10" s="102">
        <f t="shared" si="2"/>
        <v>3.6650747725450551E-2</v>
      </c>
      <c r="X10" s="101">
        <f t="shared" si="3"/>
        <v>1.6745225363331465E-2</v>
      </c>
      <c r="AA10" s="1"/>
    </row>
    <row r="11" spans="1:27" ht="20.100000000000001" customHeight="1" x14ac:dyDescent="0.25">
      <c r="A11" s="24"/>
      <c r="B11" t="s">
        <v>37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12">
        <v>269737</v>
      </c>
      <c r="J11" s="11">
        <v>198501</v>
      </c>
      <c r="K11" s="162">
        <v>205147</v>
      </c>
      <c r="M11" s="77">
        <f>C11/C10</f>
        <v>0.67680184565967683</v>
      </c>
      <c r="N11" s="18">
        <f>D11/D10</f>
        <v>0.69363090113776493</v>
      </c>
      <c r="O11" s="18">
        <f>E11/E10</f>
        <v>0.70372258339326987</v>
      </c>
      <c r="P11" s="18">
        <f>F11/F10</f>
        <v>0.69351615424368707</v>
      </c>
      <c r="Q11" s="18">
        <f t="shared" ref="Q11:R11" si="6">G11/G10</f>
        <v>0.56328703433801663</v>
      </c>
      <c r="R11" s="18">
        <f t="shared" si="6"/>
        <v>0.52670700318463859</v>
      </c>
      <c r="S11" s="195">
        <f>I11/I10</f>
        <v>0.6826158035388914</v>
      </c>
      <c r="T11" s="196">
        <f>J11/J10</f>
        <v>0.69195454387004562</v>
      </c>
      <c r="U11" s="197">
        <f>K11/K10</f>
        <v>0.68983872703306159</v>
      </c>
      <c r="W11" s="103">
        <f t="shared" si="2"/>
        <v>3.348093964262145E-2</v>
      </c>
      <c r="X11" s="108">
        <f t="shared" si="3"/>
        <v>-0.21158168369840302</v>
      </c>
    </row>
    <row r="12" spans="1:27" ht="20.100000000000001" customHeight="1" thickBot="1" x14ac:dyDescent="0.3">
      <c r="A12" s="24"/>
      <c r="B12" t="s">
        <v>36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12">
        <v>125415</v>
      </c>
      <c r="J12" s="11">
        <v>88369</v>
      </c>
      <c r="K12" s="162">
        <v>92237</v>
      </c>
      <c r="M12" s="77">
        <f>C12/C10</f>
        <v>0.32319815434032317</v>
      </c>
      <c r="N12" s="18">
        <f>D12/D10</f>
        <v>0.30636909886223507</v>
      </c>
      <c r="O12" s="18">
        <f>E12/E10</f>
        <v>0.29627741660673013</v>
      </c>
      <c r="P12" s="18">
        <f>F12/F10</f>
        <v>0.30648384575631288</v>
      </c>
      <c r="Q12" s="18">
        <f t="shared" ref="Q12:R12" si="7">G12/G10</f>
        <v>0.43671296566198331</v>
      </c>
      <c r="R12" s="18">
        <f t="shared" si="7"/>
        <v>0.47329299681536141</v>
      </c>
      <c r="S12" s="195">
        <f>I12/I10</f>
        <v>0.31738419646110866</v>
      </c>
      <c r="T12" s="196">
        <f>J12/J10</f>
        <v>0.30804545612995432</v>
      </c>
      <c r="U12" s="197">
        <f>K12/K10</f>
        <v>0.31016127296693835</v>
      </c>
      <c r="W12" s="103">
        <f t="shared" si="2"/>
        <v>4.3771005669408954E-2</v>
      </c>
      <c r="X12" s="106">
        <f t="shared" si="3"/>
        <v>0.21158168369840302</v>
      </c>
    </row>
    <row r="13" spans="1:27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15">
        <v>16007296</v>
      </c>
      <c r="J13" s="14">
        <v>11338347</v>
      </c>
      <c r="K13" s="161">
        <v>11629320</v>
      </c>
      <c r="M13" s="135">
        <f>C13/C46</f>
        <v>0.10710724608689627</v>
      </c>
      <c r="N13" s="21">
        <f>D13/D46</f>
        <v>0.12124858045832795</v>
      </c>
      <c r="O13" s="21">
        <f>E13/E46</f>
        <v>0.11419191478834301</v>
      </c>
      <c r="P13" s="21">
        <f>F13/F46</f>
        <v>0.1035463472310922</v>
      </c>
      <c r="Q13" s="21">
        <f t="shared" ref="Q13:R13" si="8">G13/G46</f>
        <v>0.10999933738000769</v>
      </c>
      <c r="R13" s="21">
        <f t="shared" si="8"/>
        <v>0.11917458342998284</v>
      </c>
      <c r="S13" s="192">
        <f>I13/I46</f>
        <v>0.12848548355597222</v>
      </c>
      <c r="T13" s="193">
        <f>J13/J46</f>
        <v>0.12439857848966666</v>
      </c>
      <c r="U13" s="194">
        <f>K13/K46</f>
        <v>0.1296282990464083</v>
      </c>
      <c r="W13" s="102">
        <f t="shared" si="2"/>
        <v>2.5662735493983381E-2</v>
      </c>
      <c r="X13" s="101">
        <f t="shared" si="3"/>
        <v>0.52297205567416327</v>
      </c>
      <c r="AA13" s="1"/>
    </row>
    <row r="14" spans="1:27" ht="20.100000000000001" customHeight="1" x14ac:dyDescent="0.25">
      <c r="A14" s="24"/>
      <c r="B14" t="s">
        <v>37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12">
        <v>4959465</v>
      </c>
      <c r="J14" s="11">
        <v>3692879</v>
      </c>
      <c r="K14" s="162">
        <v>3898657</v>
      </c>
      <c r="M14" s="77">
        <f>C14/C13</f>
        <v>0.29500032670707854</v>
      </c>
      <c r="N14" s="18">
        <f>D14/D13</f>
        <v>0.32142765130476542</v>
      </c>
      <c r="O14" s="18">
        <f>E14/E13</f>
        <v>0.31200503776191174</v>
      </c>
      <c r="P14" s="18">
        <f>F14/F13</f>
        <v>0.35085263263060146</v>
      </c>
      <c r="Q14" s="18">
        <f t="shared" ref="Q14:R14" si="9">G14/G13</f>
        <v>0.21343093118985934</v>
      </c>
      <c r="R14" s="18">
        <f t="shared" si="9"/>
        <v>0.20596860841077852</v>
      </c>
      <c r="S14" s="195">
        <f>I14/I13</f>
        <v>0.30982528217132987</v>
      </c>
      <c r="T14" s="196">
        <f>J14/J13</f>
        <v>0.32569818157796721</v>
      </c>
      <c r="U14" s="197">
        <f>K14/K13</f>
        <v>0.33524376317789861</v>
      </c>
      <c r="W14" s="103">
        <f t="shared" si="2"/>
        <v>5.5722919705736368E-2</v>
      </c>
      <c r="X14" s="108">
        <f t="shared" si="3"/>
        <v>0.95455815999314075</v>
      </c>
    </row>
    <row r="15" spans="1:27" ht="20.100000000000001" customHeight="1" thickBot="1" x14ac:dyDescent="0.3">
      <c r="A15" s="24"/>
      <c r="B15" t="s">
        <v>36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12">
        <v>11047831</v>
      </c>
      <c r="J15" s="11">
        <v>7645468</v>
      </c>
      <c r="K15" s="162">
        <v>7730663</v>
      </c>
      <c r="M15" s="77">
        <f>C15/C13</f>
        <v>0.70499967329292146</v>
      </c>
      <c r="N15" s="18">
        <f>D15/D13</f>
        <v>0.67857234869523453</v>
      </c>
      <c r="O15" s="18">
        <f>E15/E13</f>
        <v>0.68799496223808831</v>
      </c>
      <c r="P15" s="18">
        <f>F15/F13</f>
        <v>0.6491473673693986</v>
      </c>
      <c r="Q15" s="18">
        <f t="shared" ref="Q15:R15" si="10">G15/G13</f>
        <v>0.78656906881014066</v>
      </c>
      <c r="R15" s="18">
        <f t="shared" si="10"/>
        <v>0.79403139158922154</v>
      </c>
      <c r="S15" s="195">
        <f>I15/I13</f>
        <v>0.69017471782867013</v>
      </c>
      <c r="T15" s="196">
        <f>J15/J13</f>
        <v>0.67430181842203274</v>
      </c>
      <c r="U15" s="197">
        <f>K15/K13</f>
        <v>0.66475623682210139</v>
      </c>
      <c r="W15" s="103">
        <f t="shared" si="2"/>
        <v>1.1143202744423233E-2</v>
      </c>
      <c r="X15" s="106">
        <f t="shared" si="3"/>
        <v>-0.9545581599931352</v>
      </c>
    </row>
    <row r="16" spans="1:27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15"/>
      <c r="J16" s="14"/>
      <c r="K16" s="161"/>
      <c r="M16" s="135">
        <f>C16/C46</f>
        <v>9.8886259050122547E-4</v>
      </c>
      <c r="N16" s="21">
        <f>D16/D46</f>
        <v>7.9174123550826881E-4</v>
      </c>
      <c r="O16" s="21">
        <f>E16/E46</f>
        <v>2.2506626970580906E-3</v>
      </c>
      <c r="P16" s="21">
        <f>F16/F46</f>
        <v>2.3926849718932889E-3</v>
      </c>
      <c r="Q16" s="21">
        <f t="shared" ref="Q16:R16" si="11">G16/G46</f>
        <v>8.3337653053903787E-4</v>
      </c>
      <c r="R16" s="21">
        <f t="shared" si="11"/>
        <v>0</v>
      </c>
      <c r="S16" s="192">
        <f>I16/I46</f>
        <v>0</v>
      </c>
      <c r="T16" s="193">
        <f>J16/J46</f>
        <v>0</v>
      </c>
      <c r="U16" s="194">
        <f>K16/K46</f>
        <v>0</v>
      </c>
      <c r="W16" s="102"/>
      <c r="X16" s="101">
        <f t="shared" si="3"/>
        <v>0</v>
      </c>
      <c r="AA16" s="26"/>
    </row>
    <row r="17" spans="1:27" ht="20.100000000000001" customHeight="1" x14ac:dyDescent="0.25">
      <c r="A17" s="24"/>
      <c r="B17" t="s">
        <v>37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12"/>
      <c r="J17" s="11"/>
      <c r="K17" s="162"/>
      <c r="M17" s="77">
        <f>C17/C16</f>
        <v>0.36559001059761326</v>
      </c>
      <c r="N17" s="18">
        <f>D17/D16</f>
        <v>0.52019378842889741</v>
      </c>
      <c r="O17" s="18">
        <f>E17/E16</f>
        <v>0.47519493553616921</v>
      </c>
      <c r="P17" s="18">
        <f>F17/F16</f>
        <v>0.38282835397862014</v>
      </c>
      <c r="Q17" s="18">
        <f t="shared" ref="Q17" si="12">G17/G16</f>
        <v>0.24779614177529752</v>
      </c>
      <c r="R17" s="18"/>
      <c r="S17" s="195"/>
      <c r="T17" s="196"/>
      <c r="U17" s="197"/>
      <c r="W17" s="103"/>
      <c r="X17" s="108"/>
      <c r="AA17" s="2"/>
    </row>
    <row r="18" spans="1:27" ht="20.100000000000001" customHeight="1" thickBot="1" x14ac:dyDescent="0.3">
      <c r="A18" s="204"/>
      <c r="B18" t="s">
        <v>36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12"/>
      <c r="J18" s="11"/>
      <c r="K18" s="162"/>
      <c r="M18" s="77">
        <f>C18/C16</f>
        <v>0.6344099894023868</v>
      </c>
      <c r="N18" s="18">
        <f>D18/D16</f>
        <v>0.47980621157110259</v>
      </c>
      <c r="O18" s="18">
        <f>E18/E16</f>
        <v>0.52480506446383079</v>
      </c>
      <c r="P18" s="18">
        <f>F18/F16</f>
        <v>0.61717164602137986</v>
      </c>
      <c r="Q18" s="18">
        <f t="shared" ref="Q18" si="13">G18/G16</f>
        <v>0.75220385822470248</v>
      </c>
      <c r="R18" s="18"/>
      <c r="S18" s="195"/>
      <c r="T18" s="196"/>
      <c r="U18" s="197"/>
      <c r="W18" s="103"/>
      <c r="X18" s="106"/>
      <c r="AA18" s="2"/>
    </row>
    <row r="19" spans="1:27" ht="20.100000000000001" customHeight="1" thickBot="1" x14ac:dyDescent="0.3">
      <c r="A19" s="5" t="s">
        <v>16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15">
        <v>38012</v>
      </c>
      <c r="J19" s="14">
        <v>27553</v>
      </c>
      <c r="K19" s="161">
        <v>25047</v>
      </c>
      <c r="M19" s="135">
        <f>C19/C46</f>
        <v>3.0864650914874908E-4</v>
      </c>
      <c r="N19" s="21">
        <f>D19/D46</f>
        <v>2.4244477746609554E-4</v>
      </c>
      <c r="O19" s="21">
        <f>E19/E46</f>
        <v>2.0694350900920139E-4</v>
      </c>
      <c r="P19" s="21">
        <f>F19/F46</f>
        <v>2.374298285266915E-4</v>
      </c>
      <c r="Q19" s="21">
        <f t="shared" ref="Q19:R19" si="14">G19/G46</f>
        <v>4.8575767373625279E-4</v>
      </c>
      <c r="R19" s="21">
        <f t="shared" si="14"/>
        <v>2.7761138484518662E-4</v>
      </c>
      <c r="S19" s="192">
        <f>I19/I46</f>
        <v>3.0511025728078103E-4</v>
      </c>
      <c r="T19" s="193">
        <f>J19/J46</f>
        <v>3.0229750713448668E-4</v>
      </c>
      <c r="U19" s="194">
        <f>K19/K46</f>
        <v>2.7919087325960489E-4</v>
      </c>
      <c r="W19" s="102">
        <f t="shared" si="2"/>
        <v>-9.0951983450078031E-2</v>
      </c>
      <c r="X19" s="101">
        <f t="shared" si="3"/>
        <v>-2.3106633874881788E-3</v>
      </c>
      <c r="AA19" s="26"/>
    </row>
    <row r="20" spans="1:27" ht="20.100000000000001" customHeight="1" x14ac:dyDescent="0.25">
      <c r="A20" s="24"/>
      <c r="B20" t="s">
        <v>37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12">
        <v>28863</v>
      </c>
      <c r="J20" s="11">
        <v>20654</v>
      </c>
      <c r="K20" s="162">
        <v>19693</v>
      </c>
      <c r="M20" s="77">
        <f>C20/C19</f>
        <v>0.63950398582816648</v>
      </c>
      <c r="N20" s="18">
        <f>D20/D19</f>
        <v>0.46373247191836137</v>
      </c>
      <c r="O20" s="18">
        <f>E20/E19</f>
        <v>0.42170445004198154</v>
      </c>
      <c r="P20" s="18">
        <f>F20/F19</f>
        <v>0.66350054083288268</v>
      </c>
      <c r="Q20" s="18">
        <f t="shared" ref="Q20:R20" si="15">G20/G19</f>
        <v>0.82676369516878911</v>
      </c>
      <c r="R20" s="18">
        <f t="shared" si="15"/>
        <v>0.65696446607290426</v>
      </c>
      <c r="S20" s="195">
        <f>I20/I19</f>
        <v>0.7593128485741345</v>
      </c>
      <c r="T20" s="196">
        <f>J20/J19</f>
        <v>0.74960984284832866</v>
      </c>
      <c r="U20" s="197">
        <f>K20/K19</f>
        <v>0.78624186529324869</v>
      </c>
      <c r="W20" s="103">
        <f t="shared" si="2"/>
        <v>-4.6528517478454538E-2</v>
      </c>
      <c r="X20" s="108">
        <f t="shared" si="3"/>
        <v>3.6632022444920032</v>
      </c>
      <c r="AA20" s="2"/>
    </row>
    <row r="21" spans="1:27" ht="20.100000000000001" customHeight="1" thickBot="1" x14ac:dyDescent="0.3">
      <c r="A21" s="204"/>
      <c r="B21" t="s">
        <v>36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12">
        <v>9149</v>
      </c>
      <c r="J21" s="11">
        <v>6899</v>
      </c>
      <c r="K21" s="162">
        <v>5354</v>
      </c>
      <c r="M21" s="77">
        <f>C21/C19</f>
        <v>0.36049601417183347</v>
      </c>
      <c r="N21" s="18">
        <f>D21/D19</f>
        <v>0.53626752808163869</v>
      </c>
      <c r="O21" s="18">
        <f>E21/E19</f>
        <v>0.57829554995801846</v>
      </c>
      <c r="P21" s="18">
        <f>F21/F19</f>
        <v>0.33649945916711738</v>
      </c>
      <c r="Q21" s="18">
        <f t="shared" ref="Q21:R21" si="16">G21/G19</f>
        <v>0.17323630483121083</v>
      </c>
      <c r="R21" s="18">
        <f t="shared" si="16"/>
        <v>0.34303553392709579</v>
      </c>
      <c r="S21" s="195">
        <f>I21/I19</f>
        <v>0.24068715142586553</v>
      </c>
      <c r="T21" s="196">
        <f>J21/J19</f>
        <v>0.25039015715167134</v>
      </c>
      <c r="U21" s="197">
        <f>K21/K19</f>
        <v>0.21375813470675131</v>
      </c>
      <c r="W21" s="103">
        <f t="shared" si="2"/>
        <v>-0.22394549934773156</v>
      </c>
      <c r="X21" s="106">
        <f t="shared" si="3"/>
        <v>-3.6632022444920032</v>
      </c>
      <c r="AA21" s="2"/>
    </row>
    <row r="22" spans="1:27" ht="20.100000000000001" customHeight="1" thickBot="1" x14ac:dyDescent="0.3">
      <c r="A22" s="5" t="s">
        <v>19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15">
        <v>361897</v>
      </c>
      <c r="J22" s="14">
        <v>262483</v>
      </c>
      <c r="K22" s="161">
        <v>343466</v>
      </c>
      <c r="M22" s="135">
        <f>C22/C46</f>
        <v>9.6836179181117709E-3</v>
      </c>
      <c r="N22" s="21">
        <f>D22/D46</f>
        <v>6.7874926048202104E-3</v>
      </c>
      <c r="O22" s="21">
        <f>E22/E46</f>
        <v>9.2623813988679232E-3</v>
      </c>
      <c r="P22" s="21">
        <f>F22/F46</f>
        <v>7.0940989450126914E-3</v>
      </c>
      <c r="Q22" s="21">
        <f t="shared" ref="Q22:R22" si="17">G22/G46</f>
        <v>4.662620242252548E-3</v>
      </c>
      <c r="R22" s="21">
        <f t="shared" si="17"/>
        <v>3.2036148191953153E-3</v>
      </c>
      <c r="S22" s="192">
        <f>I22/I46</f>
        <v>2.9048323366079871E-3</v>
      </c>
      <c r="T22" s="193">
        <f>J22/J46</f>
        <v>2.8798300208754571E-3</v>
      </c>
      <c r="U22" s="194">
        <f>K22/K46</f>
        <v>3.8285053090183836E-3</v>
      </c>
      <c r="W22" s="102">
        <f t="shared" si="2"/>
        <v>0.30852664744002467</v>
      </c>
      <c r="X22" s="101">
        <f t="shared" si="3"/>
        <v>9.4867528814292654E-2</v>
      </c>
      <c r="AA22" s="26"/>
    </row>
    <row r="23" spans="1:27" ht="20.100000000000001" customHeight="1" x14ac:dyDescent="0.25">
      <c r="A23" s="24"/>
      <c r="B23" t="s">
        <v>37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12">
        <v>49886</v>
      </c>
      <c r="J23" s="11">
        <v>38082</v>
      </c>
      <c r="K23" s="162">
        <v>39815</v>
      </c>
      <c r="M23" s="77">
        <f>C23/C22</f>
        <v>1.9746803519116778E-2</v>
      </c>
      <c r="N23" s="18">
        <f>D23/D22</f>
        <v>5.9160735732979489E-2</v>
      </c>
      <c r="O23" s="18">
        <f>E23/E22</f>
        <v>9.2823992436237027E-2</v>
      </c>
      <c r="P23" s="18">
        <f>F23/F22</f>
        <v>8.7990931429114461E-2</v>
      </c>
      <c r="Q23" s="18">
        <f t="shared" ref="Q23:R23" si="18">G23/G22</f>
        <v>5.367296536672219E-2</v>
      </c>
      <c r="R23" s="18">
        <f t="shared" si="18"/>
        <v>7.2429212505702251E-2</v>
      </c>
      <c r="S23" s="195">
        <f>I23/I22</f>
        <v>0.1378458511675974</v>
      </c>
      <c r="T23" s="196">
        <f>J23/J22</f>
        <v>0.14508368160985663</v>
      </c>
      <c r="U23" s="197">
        <f>K23/K22</f>
        <v>0.11592122655517577</v>
      </c>
      <c r="W23" s="103">
        <f t="shared" si="2"/>
        <v>4.5507063704637363E-2</v>
      </c>
      <c r="X23" s="108">
        <f t="shared" si="3"/>
        <v>-2.916245505468086</v>
      </c>
      <c r="AA23" s="2"/>
    </row>
    <row r="24" spans="1:27" ht="20.100000000000001" customHeight="1" thickBot="1" x14ac:dyDescent="0.3">
      <c r="A24" s="204"/>
      <c r="B24" t="s">
        <v>36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12">
        <v>312011</v>
      </c>
      <c r="J24" s="11">
        <v>224401</v>
      </c>
      <c r="K24" s="162">
        <v>303651</v>
      </c>
      <c r="M24" s="77">
        <f>C24/C22</f>
        <v>0.98025319648088327</v>
      </c>
      <c r="N24" s="18">
        <f>D24/D22</f>
        <v>0.94083926426702047</v>
      </c>
      <c r="O24" s="18">
        <f>E24/E22</f>
        <v>0.90717600756376293</v>
      </c>
      <c r="P24" s="18">
        <f>F24/F22</f>
        <v>0.91200906857088559</v>
      </c>
      <c r="Q24" s="18">
        <f t="shared" ref="Q24:R24" si="19">G24/G22</f>
        <v>0.94632703463327783</v>
      </c>
      <c r="R24" s="18">
        <f t="shared" si="19"/>
        <v>0.92757078749429778</v>
      </c>
      <c r="S24" s="195">
        <f>I24/I22</f>
        <v>0.8621541488324026</v>
      </c>
      <c r="T24" s="196">
        <f>J24/J22</f>
        <v>0.85491631839014337</v>
      </c>
      <c r="U24" s="197">
        <f>K24/K22</f>
        <v>0.88407877344482422</v>
      </c>
      <c r="W24" s="103">
        <f t="shared" si="2"/>
        <v>0.35316241906230367</v>
      </c>
      <c r="X24" s="106">
        <f t="shared" si="3"/>
        <v>2.9162455054680847</v>
      </c>
    </row>
    <row r="25" spans="1:27" ht="20.100000000000001" customHeight="1" thickBot="1" x14ac:dyDescent="0.3">
      <c r="A25" s="5" t="s">
        <v>20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15">
        <v>6114760</v>
      </c>
      <c r="J25" s="14">
        <v>4457270</v>
      </c>
      <c r="K25" s="161">
        <v>4013530</v>
      </c>
      <c r="M25" s="135">
        <f>C25/C46</f>
        <v>5.6896455192564255E-2</v>
      </c>
      <c r="N25" s="21">
        <f>D25/D46</f>
        <v>5.3257762923004374E-2</v>
      </c>
      <c r="O25" s="21">
        <f>E25/E46</f>
        <v>5.6322907840219039E-2</v>
      </c>
      <c r="P25" s="21">
        <f>F25/F46</f>
        <v>5.2866996880643641E-2</v>
      </c>
      <c r="Q25" s="21">
        <f t="shared" ref="Q25:R25" si="20">G25/G46</f>
        <v>4.9013901746014839E-2</v>
      </c>
      <c r="R25" s="21">
        <f t="shared" si="20"/>
        <v>4.5764125910310954E-2</v>
      </c>
      <c r="S25" s="192">
        <f>I25/I46</f>
        <v>4.9081237420031266E-2</v>
      </c>
      <c r="T25" s="193">
        <f>J25/J46</f>
        <v>4.8902900215052204E-2</v>
      </c>
      <c r="U25" s="194">
        <f>K25/K46</f>
        <v>4.4737531263369747E-2</v>
      </c>
      <c r="W25" s="102">
        <f t="shared" si="2"/>
        <v>-9.9554211434353321E-2</v>
      </c>
      <c r="X25" s="101">
        <f t="shared" si="3"/>
        <v>-0.41653689516824577</v>
      </c>
      <c r="AA25" s="1"/>
    </row>
    <row r="26" spans="1:27" ht="20.100000000000001" customHeight="1" x14ac:dyDescent="0.25">
      <c r="A26" s="24"/>
      <c r="B26" t="s">
        <v>37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12">
        <v>1822037</v>
      </c>
      <c r="J26" s="11">
        <v>1383784</v>
      </c>
      <c r="K26" s="162">
        <v>1353209</v>
      </c>
      <c r="M26" s="77">
        <f>C26/C25</f>
        <v>0.42206354384938188</v>
      </c>
      <c r="N26" s="18">
        <f>D26/D25</f>
        <v>0.26712811198613157</v>
      </c>
      <c r="O26" s="18">
        <f>E26/E25</f>
        <v>0.30525213308375693</v>
      </c>
      <c r="P26" s="18">
        <f>F26/F25</f>
        <v>0.33238154978031909</v>
      </c>
      <c r="Q26" s="18">
        <f t="shared" ref="Q26:R26" si="21">G26/G25</f>
        <v>0.21670884038011343</v>
      </c>
      <c r="R26" s="18">
        <f t="shared" si="21"/>
        <v>0.19550731313441874</v>
      </c>
      <c r="S26" s="195">
        <f>I26/I25</f>
        <v>0.29797359176811516</v>
      </c>
      <c r="T26" s="196">
        <f>J26/J25</f>
        <v>0.31045550303212505</v>
      </c>
      <c r="U26" s="197">
        <f>K26/K25</f>
        <v>0.33716180021078701</v>
      </c>
      <c r="W26" s="103">
        <f t="shared" si="2"/>
        <v>-2.2095211391373219E-2</v>
      </c>
      <c r="X26" s="108">
        <f t="shared" si="3"/>
        <v>2.6706297178661966</v>
      </c>
    </row>
    <row r="27" spans="1:27" ht="20.100000000000001" customHeight="1" thickBot="1" x14ac:dyDescent="0.3">
      <c r="A27" s="204"/>
      <c r="B27" t="s">
        <v>36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12">
        <v>4292723</v>
      </c>
      <c r="J27" s="11">
        <v>3073486</v>
      </c>
      <c r="K27" s="162">
        <v>2660321</v>
      </c>
      <c r="M27" s="77">
        <f>C27/C25</f>
        <v>0.57793645615061817</v>
      </c>
      <c r="N27" s="18">
        <f>D27/D25</f>
        <v>0.73287188801386838</v>
      </c>
      <c r="O27" s="18">
        <f>E27/E25</f>
        <v>0.69474786691624302</v>
      </c>
      <c r="P27" s="18">
        <f>F27/F25</f>
        <v>0.66761845021968091</v>
      </c>
      <c r="Q27" s="18">
        <f t="shared" ref="Q27:R27" si="22">G27/G25</f>
        <v>0.7832911596198866</v>
      </c>
      <c r="R27" s="18">
        <f t="shared" si="22"/>
        <v>0.80449268686558129</v>
      </c>
      <c r="S27" s="195">
        <f>I27/I25</f>
        <v>0.70202640823188478</v>
      </c>
      <c r="T27" s="196">
        <f>J27/J25</f>
        <v>0.68954449696787501</v>
      </c>
      <c r="U27" s="197">
        <f>K27/K25</f>
        <v>0.66283819978921299</v>
      </c>
      <c r="W27" s="103">
        <f t="shared" si="2"/>
        <v>-0.1344287886783932</v>
      </c>
      <c r="X27" s="106">
        <f t="shared" si="3"/>
        <v>-2.670629717866202</v>
      </c>
    </row>
    <row r="28" spans="1:27" ht="20.100000000000001" customHeight="1" thickBot="1" x14ac:dyDescent="0.3">
      <c r="A28" s="5" t="s">
        <v>86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15">
        <v>1261593</v>
      </c>
      <c r="J28" s="14">
        <v>911964</v>
      </c>
      <c r="K28" s="161">
        <v>1063212</v>
      </c>
      <c r="M28" s="135">
        <f>C28/C46</f>
        <v>3.3950660372306972E-3</v>
      </c>
      <c r="N28" s="21">
        <f>D28/D46</f>
        <v>3.6965486336819073E-3</v>
      </c>
      <c r="O28" s="21">
        <f>E28/E46</f>
        <v>6.6945530140097107E-3</v>
      </c>
      <c r="P28" s="21">
        <f>F28/F46</f>
        <v>7.2524844799631465E-3</v>
      </c>
      <c r="Q28" s="21">
        <f t="shared" ref="Q28:R28" si="23">G28/G46</f>
        <v>7.5729440125919048E-3</v>
      </c>
      <c r="R28" s="21">
        <f t="shared" si="23"/>
        <v>8.5328986441879015E-3</v>
      </c>
      <c r="S28" s="192">
        <f>I28/I46</f>
        <v>1.0126406524614131E-2</v>
      </c>
      <c r="T28" s="193">
        <f>J28/J46</f>
        <v>1.0005605335041376E-2</v>
      </c>
      <c r="U28" s="194">
        <f>K28/K46</f>
        <v>1.1851283057455624E-2</v>
      </c>
      <c r="W28" s="102">
        <f t="shared" si="2"/>
        <v>0.16584865192047055</v>
      </c>
      <c r="X28" s="101">
        <f t="shared" si="3"/>
        <v>0.18456777224142487</v>
      </c>
      <c r="AA28" s="1"/>
    </row>
    <row r="29" spans="1:27" ht="20.100000000000001" customHeight="1" x14ac:dyDescent="0.25">
      <c r="A29" s="24"/>
      <c r="B29" t="s">
        <v>37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12">
        <v>569689</v>
      </c>
      <c r="J29" s="11">
        <v>417585</v>
      </c>
      <c r="K29" s="162">
        <v>459900</v>
      </c>
      <c r="M29" s="77">
        <f>C29/C28</f>
        <v>0.31287694764671936</v>
      </c>
      <c r="N29" s="18">
        <f>D29/D28</f>
        <v>0.39935669952185826</v>
      </c>
      <c r="O29" s="18">
        <f>E29/E28</f>
        <v>0.68021033807485121</v>
      </c>
      <c r="P29" s="18">
        <f>F29/F28</f>
        <v>0.65637342074016203</v>
      </c>
      <c r="Q29" s="18">
        <f t="shared" ref="Q29:R29" si="24">G29/G28</f>
        <v>0.53110770322469614</v>
      </c>
      <c r="R29" s="18">
        <f t="shared" si="24"/>
        <v>0.39338620782363221</v>
      </c>
      <c r="S29" s="195">
        <f>I29/I28</f>
        <v>0.45156322205338806</v>
      </c>
      <c r="T29" s="196">
        <f>J29/J28</f>
        <v>0.45789636433017095</v>
      </c>
      <c r="U29" s="197">
        <f>K29/K28</f>
        <v>0.43255719461405628</v>
      </c>
      <c r="W29" s="103">
        <f t="shared" si="2"/>
        <v>0.1013326628111642</v>
      </c>
      <c r="X29" s="108">
        <f t="shared" si="3"/>
        <v>-2.5339169716114665</v>
      </c>
    </row>
    <row r="30" spans="1:27" ht="20.100000000000001" customHeight="1" thickBot="1" x14ac:dyDescent="0.3">
      <c r="A30" s="204"/>
      <c r="B30" t="s">
        <v>36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12">
        <v>691904</v>
      </c>
      <c r="J30" s="11">
        <v>494379</v>
      </c>
      <c r="K30" s="162">
        <v>603312</v>
      </c>
      <c r="M30" s="77">
        <f>C30/C28</f>
        <v>0.68712305235328064</v>
      </c>
      <c r="N30" s="18">
        <f>D30/D28</f>
        <v>0.60064330047814174</v>
      </c>
      <c r="O30" s="18">
        <f>E30/E28</f>
        <v>0.31978966192514879</v>
      </c>
      <c r="P30" s="18">
        <f>F30/F28</f>
        <v>0.34362657925983797</v>
      </c>
      <c r="Q30" s="18">
        <f t="shared" ref="Q30:R30" si="25">G30/G28</f>
        <v>0.46889229677530386</v>
      </c>
      <c r="R30" s="18">
        <f t="shared" si="25"/>
        <v>0.60661379217636779</v>
      </c>
      <c r="S30" s="195">
        <f>I30/I28</f>
        <v>0.54843677794661194</v>
      </c>
      <c r="T30" s="196">
        <f>J30/J28</f>
        <v>0.54210363566982911</v>
      </c>
      <c r="U30" s="197">
        <f>K30/K28</f>
        <v>0.56744280538594372</v>
      </c>
      <c r="W30" s="103">
        <f t="shared" si="2"/>
        <v>0.22034309709757088</v>
      </c>
      <c r="X30" s="106">
        <f t="shared" si="3"/>
        <v>2.5339169716114607</v>
      </c>
    </row>
    <row r="31" spans="1:27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15">
        <v>5498162</v>
      </c>
      <c r="J31" s="14">
        <v>3906617</v>
      </c>
      <c r="K31" s="161">
        <v>3551395</v>
      </c>
      <c r="M31" s="135">
        <f>C31/C46</f>
        <v>3.5499551893019163E-2</v>
      </c>
      <c r="N31" s="21">
        <f>D31/D46</f>
        <v>4.2780547730472317E-2</v>
      </c>
      <c r="O31" s="21">
        <f>E31/E46</f>
        <v>4.7627953032615515E-2</v>
      </c>
      <c r="P31" s="21">
        <f>F31/F46</f>
        <v>4.2456392312984585E-2</v>
      </c>
      <c r="Q31" s="21">
        <f t="shared" ref="Q31:R31" si="26">G31/G46</f>
        <v>4.0957949446156182E-2</v>
      </c>
      <c r="R31" s="21">
        <f t="shared" si="26"/>
        <v>4.3890399878327824E-2</v>
      </c>
      <c r="S31" s="192">
        <f>I31/I46</f>
        <v>4.4132001009981416E-2</v>
      </c>
      <c r="T31" s="193">
        <f>J31/J46</f>
        <v>4.2861415469430078E-2</v>
      </c>
      <c r="U31" s="194">
        <f>K31/K46</f>
        <v>3.9586260683506784E-2</v>
      </c>
      <c r="W31" s="102">
        <f t="shared" si="2"/>
        <v>-9.0928289105381976E-2</v>
      </c>
      <c r="X31" s="101">
        <f t="shared" si="3"/>
        <v>-0.32751547859232943</v>
      </c>
      <c r="AA31" s="1"/>
    </row>
    <row r="32" spans="1:27" ht="20.100000000000001" customHeight="1" x14ac:dyDescent="0.25">
      <c r="A32" s="24"/>
      <c r="B32" t="s">
        <v>37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12">
        <v>1324158</v>
      </c>
      <c r="J32" s="11">
        <v>989173</v>
      </c>
      <c r="K32" s="162">
        <v>849956</v>
      </c>
      <c r="M32" s="77">
        <f>C32/C31</f>
        <v>0.2339377983638552</v>
      </c>
      <c r="N32" s="18">
        <f>D32/D31</f>
        <v>0.20183412378078386</v>
      </c>
      <c r="O32" s="18">
        <f>E32/E31</f>
        <v>0.1861079625155185</v>
      </c>
      <c r="P32" s="18">
        <f>F32/F31</f>
        <v>0.16476840746222668</v>
      </c>
      <c r="Q32" s="18">
        <f t="shared" ref="Q32:R32" si="27">G32/G31</f>
        <v>6.1841016111800547E-2</v>
      </c>
      <c r="R32" s="18">
        <f t="shared" si="27"/>
        <v>0.12864086033661878</v>
      </c>
      <c r="S32" s="195">
        <f>I32/I31</f>
        <v>0.24083648317383155</v>
      </c>
      <c r="T32" s="196">
        <f>J32/J31</f>
        <v>0.25320449893091646</v>
      </c>
      <c r="U32" s="197">
        <f>K32/K31</f>
        <v>0.23933017870442461</v>
      </c>
      <c r="W32" s="103">
        <f t="shared" si="2"/>
        <v>-0.14074080064862263</v>
      </c>
      <c r="X32" s="108">
        <f t="shared" si="3"/>
        <v>-1.3874320226491847</v>
      </c>
    </row>
    <row r="33" spans="1:27" ht="20.100000000000001" customHeight="1" thickBot="1" x14ac:dyDescent="0.3">
      <c r="A33" s="204"/>
      <c r="B33" t="s">
        <v>36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12">
        <v>4174004</v>
      </c>
      <c r="J33" s="11">
        <v>2917444</v>
      </c>
      <c r="K33" s="162">
        <v>2701439</v>
      </c>
      <c r="M33" s="77">
        <f>C33/C31</f>
        <v>0.7660622016361448</v>
      </c>
      <c r="N33" s="18">
        <f>D33/D31</f>
        <v>0.79816587621921609</v>
      </c>
      <c r="O33" s="18">
        <f>E33/E31</f>
        <v>0.81389203748448147</v>
      </c>
      <c r="P33" s="18">
        <f>F33/F31</f>
        <v>0.83523159253777335</v>
      </c>
      <c r="Q33" s="18">
        <f t="shared" ref="Q33:R33" si="28">G33/G31</f>
        <v>0.9381589838881994</v>
      </c>
      <c r="R33" s="18">
        <f t="shared" si="28"/>
        <v>0.87135913966338119</v>
      </c>
      <c r="S33" s="195">
        <f>I33/I31</f>
        <v>0.75916351682616845</v>
      </c>
      <c r="T33" s="196">
        <f>J33/J31</f>
        <v>0.74679550106908354</v>
      </c>
      <c r="U33" s="197">
        <f>K33/K31</f>
        <v>0.76066982129557537</v>
      </c>
      <c r="W33" s="103">
        <f t="shared" si="2"/>
        <v>-7.4039124658433889E-2</v>
      </c>
      <c r="X33" s="106">
        <f t="shared" si="3"/>
        <v>1.3874320226491821</v>
      </c>
    </row>
    <row r="34" spans="1:27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15">
        <v>9510044</v>
      </c>
      <c r="J34" s="14">
        <v>7137114</v>
      </c>
      <c r="K34" s="161">
        <v>6244224</v>
      </c>
      <c r="M34" s="135">
        <f>C34/C46</f>
        <v>4.4154730846575001E-2</v>
      </c>
      <c r="N34" s="21">
        <f>D34/D46</f>
        <v>4.6292072249789637E-2</v>
      </c>
      <c r="O34" s="21">
        <f>E34/E46</f>
        <v>4.4891972186931396E-2</v>
      </c>
      <c r="P34" s="21">
        <f>F34/F46</f>
        <v>8.213531951282102E-2</v>
      </c>
      <c r="Q34" s="21">
        <f t="shared" ref="Q34:R34" si="29">G34/G46</f>
        <v>7.9840388831802916E-2</v>
      </c>
      <c r="R34" s="21">
        <f t="shared" si="29"/>
        <v>7.5393093744503717E-2</v>
      </c>
      <c r="S34" s="192">
        <f>I34/I46</f>
        <v>7.6334104272112693E-2</v>
      </c>
      <c r="T34" s="193">
        <f>J34/J46</f>
        <v>7.8304786060851617E-2</v>
      </c>
      <c r="U34" s="194">
        <f>K34/K46</f>
        <v>6.9602361615705793E-2</v>
      </c>
      <c r="W34" s="102">
        <f t="shared" si="2"/>
        <v>-0.1251051895766272</v>
      </c>
      <c r="X34" s="101">
        <f t="shared" si="3"/>
        <v>-0.87024244451458233</v>
      </c>
      <c r="AA34" s="1"/>
    </row>
    <row r="35" spans="1:27" ht="20.100000000000001" customHeight="1" x14ac:dyDescent="0.25">
      <c r="A35" s="24"/>
      <c r="B35" t="s">
        <v>37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12">
        <v>3328419</v>
      </c>
      <c r="J35" s="11">
        <v>2519723</v>
      </c>
      <c r="K35" s="162">
        <v>2371732</v>
      </c>
      <c r="M35" s="77">
        <f>C35/C34</f>
        <v>0.2982336294757767</v>
      </c>
      <c r="N35" s="18">
        <f>D35/D34</f>
        <v>0.31422787438359717</v>
      </c>
      <c r="O35" s="18">
        <f>E35/E34</f>
        <v>0.30180309023772844</v>
      </c>
      <c r="P35" s="18">
        <f>F35/F34</f>
        <v>0.36708342514201237</v>
      </c>
      <c r="Q35" s="18">
        <f t="shared" ref="Q35:R35" si="30">G35/G34</f>
        <v>0.23852097674460726</v>
      </c>
      <c r="R35" s="18">
        <f t="shared" si="30"/>
        <v>0.21996206130282189</v>
      </c>
      <c r="S35" s="195">
        <f>I35/I34</f>
        <v>0.34998986334868692</v>
      </c>
      <c r="T35" s="196">
        <f>J35/J34</f>
        <v>0.35304508236802717</v>
      </c>
      <c r="U35" s="197">
        <f>K35/K34</f>
        <v>0.37982814197568826</v>
      </c>
      <c r="W35" s="103">
        <f t="shared" si="2"/>
        <v>-5.8733043274994907E-2</v>
      </c>
      <c r="X35" s="108">
        <f t="shared" si="3"/>
        <v>2.6783059607661084</v>
      </c>
    </row>
    <row r="36" spans="1:27" ht="20.100000000000001" customHeight="1" thickBot="1" x14ac:dyDescent="0.3">
      <c r="A36" s="204"/>
      <c r="B36" t="s">
        <v>36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12">
        <v>6181625</v>
      </c>
      <c r="J36" s="11">
        <v>4617391</v>
      </c>
      <c r="K36" s="162">
        <v>3872492</v>
      </c>
      <c r="M36" s="77">
        <f>C36/C34</f>
        <v>0.7017663705242233</v>
      </c>
      <c r="N36" s="18">
        <f>D36/D34</f>
        <v>0.68577212561640277</v>
      </c>
      <c r="O36" s="18">
        <f>E36/E34</f>
        <v>0.69819690976227156</v>
      </c>
      <c r="P36" s="18">
        <f>F36/F34</f>
        <v>0.63291657485798769</v>
      </c>
      <c r="Q36" s="18">
        <f t="shared" ref="Q36:R36" si="31">G36/G34</f>
        <v>0.76147902325539274</v>
      </c>
      <c r="R36" s="18">
        <f t="shared" si="31"/>
        <v>0.78003793869717808</v>
      </c>
      <c r="S36" s="195">
        <f>I36/I34</f>
        <v>0.65001013665131302</v>
      </c>
      <c r="T36" s="196">
        <f>J36/J34</f>
        <v>0.64695491763197277</v>
      </c>
      <c r="U36" s="197">
        <f>K36/K34</f>
        <v>0.62017185802431174</v>
      </c>
      <c r="W36" s="103">
        <f t="shared" si="2"/>
        <v>-0.16132465281800912</v>
      </c>
      <c r="X36" s="106">
        <f t="shared" si="3"/>
        <v>-2.6783059607661031</v>
      </c>
    </row>
    <row r="37" spans="1:27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15">
        <v>21260334</v>
      </c>
      <c r="J37" s="14">
        <v>15587227</v>
      </c>
      <c r="K37" s="161">
        <v>15877449</v>
      </c>
      <c r="M37" s="135">
        <f>C37/C46</f>
        <v>0.12796268298764862</v>
      </c>
      <c r="N37" s="21">
        <f>D37/D46</f>
        <v>0.13180672033926391</v>
      </c>
      <c r="O37" s="21">
        <f>E37/E46</f>
        <v>0.15312082105732044</v>
      </c>
      <c r="P37" s="21">
        <f>F37/F46</f>
        <v>0.16116687643620908</v>
      </c>
      <c r="Q37" s="21">
        <f t="shared" ref="Q37:R37" si="32">G37/G46</f>
        <v>0.18397865019281903</v>
      </c>
      <c r="R37" s="21">
        <f t="shared" si="32"/>
        <v>0.18513367370954847</v>
      </c>
      <c r="S37" s="192">
        <f>I37/I46</f>
        <v>0.17064995203134106</v>
      </c>
      <c r="T37" s="193">
        <f>J37/J46</f>
        <v>0.17101512957715542</v>
      </c>
      <c r="U37" s="194">
        <f>K37/K46</f>
        <v>0.17698083009721086</v>
      </c>
      <c r="W37" s="102">
        <f t="shared" si="2"/>
        <v>1.8619219441662074E-2</v>
      </c>
      <c r="X37" s="101">
        <f t="shared" si="3"/>
        <v>0.59657005200554336</v>
      </c>
      <c r="AA37" s="1"/>
    </row>
    <row r="38" spans="1:27" ht="20.100000000000001" customHeight="1" x14ac:dyDescent="0.25">
      <c r="A38" s="24"/>
      <c r="B38" t="s">
        <v>37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12">
        <v>2287509</v>
      </c>
      <c r="J38" s="11">
        <v>1729027</v>
      </c>
      <c r="K38" s="162">
        <v>1931628</v>
      </c>
      <c r="M38" s="77">
        <f>C38/C37</f>
        <v>0.11759449063238729</v>
      </c>
      <c r="N38" s="18">
        <f>D38/D37</f>
        <v>0.10892821513683557</v>
      </c>
      <c r="O38" s="18">
        <f>E38/E37</f>
        <v>9.7451091643593113E-2</v>
      </c>
      <c r="P38" s="18">
        <f>F38/F37</f>
        <v>0.12303094212112427</v>
      </c>
      <c r="Q38" s="18">
        <f t="shared" ref="Q38:R38" si="33">G38/G37</f>
        <v>6.7834883948521232E-2</v>
      </c>
      <c r="R38" s="18">
        <f t="shared" si="33"/>
        <v>5.918557135706088E-2</v>
      </c>
      <c r="S38" s="195">
        <f>I38/I37</f>
        <v>0.10759515819459844</v>
      </c>
      <c r="T38" s="196">
        <f>J38/J37</f>
        <v>0.11092588822886842</v>
      </c>
      <c r="U38" s="345">
        <f>K38/K37</f>
        <v>0.12165858633839731</v>
      </c>
      <c r="W38" s="103">
        <f t="shared" si="2"/>
        <v>0.11717630783093613</v>
      </c>
      <c r="X38" s="108">
        <f t="shared" si="3"/>
        <v>1.0732698109528884</v>
      </c>
    </row>
    <row r="39" spans="1:27" ht="20.100000000000001" customHeight="1" thickBot="1" x14ac:dyDescent="0.3">
      <c r="A39" s="204"/>
      <c r="B39" t="s">
        <v>36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12">
        <v>18972825</v>
      </c>
      <c r="J39" s="11">
        <v>13858200</v>
      </c>
      <c r="K39" s="162">
        <v>13945821</v>
      </c>
      <c r="M39" s="77">
        <f>C39/C37</f>
        <v>0.88240550936761275</v>
      </c>
      <c r="N39" s="18">
        <f>D39/D37</f>
        <v>0.89107178486316441</v>
      </c>
      <c r="O39" s="18">
        <f>E39/E37</f>
        <v>0.90254890835640689</v>
      </c>
      <c r="P39" s="18">
        <f>F39/F37</f>
        <v>0.87696905787887569</v>
      </c>
      <c r="Q39" s="18">
        <f t="shared" ref="Q39:R39" si="34">G39/G37</f>
        <v>0.93216511605147878</v>
      </c>
      <c r="R39" s="18">
        <f t="shared" si="34"/>
        <v>0.94081442864293907</v>
      </c>
      <c r="S39" s="195">
        <f>I39/I37</f>
        <v>0.89240484180540158</v>
      </c>
      <c r="T39" s="196">
        <f>J39/J37</f>
        <v>0.8890741117711316</v>
      </c>
      <c r="U39" s="197">
        <f>K39/K37</f>
        <v>0.87834141366160268</v>
      </c>
      <c r="W39" s="103">
        <f t="shared" si="2"/>
        <v>6.322682599471793E-3</v>
      </c>
      <c r="X39" s="106">
        <f t="shared" si="3"/>
        <v>-1.0732698109528926</v>
      </c>
    </row>
    <row r="40" spans="1:27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40125383</v>
      </c>
      <c r="I40" s="15">
        <v>42113278</v>
      </c>
      <c r="J40" s="14">
        <v>30168216</v>
      </c>
      <c r="K40" s="161">
        <v>30296824</v>
      </c>
      <c r="M40" s="135">
        <f>C40/C46</f>
        <v>0.43675321806131939</v>
      </c>
      <c r="N40" s="21">
        <f>D40/D46</f>
        <v>0.40561739262985674</v>
      </c>
      <c r="O40" s="21">
        <f>E40/E46</f>
        <v>0.38083730560037787</v>
      </c>
      <c r="P40" s="21">
        <f>F40/F46</f>
        <v>0.36206179684316403</v>
      </c>
      <c r="Q40" s="21">
        <f t="shared" ref="Q40:R40" si="35">G40/G46</f>
        <v>0.34215024677573513</v>
      </c>
      <c r="R40" s="21">
        <f t="shared" si="35"/>
        <v>0.34093175227476841</v>
      </c>
      <c r="S40" s="192">
        <f>I40/I46</f>
        <v>0.33802991385659936</v>
      </c>
      <c r="T40" s="193">
        <f>J40/J46</f>
        <v>0.33099032742331996</v>
      </c>
      <c r="U40" s="194">
        <f>K40/K46</f>
        <v>0.33770897710514453</v>
      </c>
      <c r="W40" s="102">
        <f t="shared" si="2"/>
        <v>4.2630296733489311E-3</v>
      </c>
      <c r="X40" s="101">
        <f t="shared" si="3"/>
        <v>0.67186496818245622</v>
      </c>
      <c r="AA40" s="1"/>
    </row>
    <row r="41" spans="1:27" ht="20.100000000000001" customHeight="1" x14ac:dyDescent="0.25">
      <c r="A41" s="24"/>
      <c r="B41" t="s">
        <v>37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5589725</v>
      </c>
      <c r="I41" s="12">
        <v>9392380</v>
      </c>
      <c r="J41" s="11">
        <v>6880812</v>
      </c>
      <c r="K41" s="190">
        <v>7663458</v>
      </c>
      <c r="M41" s="77">
        <f>C41/C40</f>
        <v>0.20797140381409057</v>
      </c>
      <c r="N41" s="18">
        <f>D41/D40</f>
        <v>0.23559017588905765</v>
      </c>
      <c r="O41" s="18">
        <f>E41/E40</f>
        <v>0.2650160770237146</v>
      </c>
      <c r="P41" s="18">
        <f>F41/F40</f>
        <v>0.27743922625340112</v>
      </c>
      <c r="Q41" s="18">
        <f t="shared" ref="Q41:R41" si="36">G41/G40</f>
        <v>0.1567348116962709</v>
      </c>
      <c r="R41" s="18">
        <f t="shared" si="36"/>
        <v>0.13930645845797909</v>
      </c>
      <c r="S41" s="195">
        <f>I41/I40</f>
        <v>0.22302657133458004</v>
      </c>
      <c r="T41" s="196">
        <f>J41/J40</f>
        <v>0.2280815014053201</v>
      </c>
      <c r="U41" s="197">
        <f>K41/K40</f>
        <v>0.25294591934784977</v>
      </c>
      <c r="W41" s="103">
        <f t="shared" si="2"/>
        <v>0.11374326169643932</v>
      </c>
      <c r="X41" s="108">
        <f t="shared" si="3"/>
        <v>2.4864417942529666</v>
      </c>
    </row>
    <row r="42" spans="1:27" ht="20.100000000000001" customHeight="1" thickBot="1" x14ac:dyDescent="0.3">
      <c r="A42" s="204"/>
      <c r="B42" t="s">
        <v>36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34535658</v>
      </c>
      <c r="I42" s="12">
        <v>32720898</v>
      </c>
      <c r="J42" s="11">
        <v>23287404</v>
      </c>
      <c r="K42" s="162">
        <v>22633366</v>
      </c>
      <c r="M42" s="77">
        <f>C42/C40</f>
        <v>0.79202859618590937</v>
      </c>
      <c r="N42" s="18">
        <f>D42/D40</f>
        <v>0.76440982411094238</v>
      </c>
      <c r="O42" s="18">
        <f>E42/E40</f>
        <v>0.73498392297628534</v>
      </c>
      <c r="P42" s="18">
        <f>F42/F40</f>
        <v>0.72256077374659888</v>
      </c>
      <c r="Q42" s="18">
        <f t="shared" ref="Q42:R42" si="37">G42/G40</f>
        <v>0.8432651883037291</v>
      </c>
      <c r="R42" s="18">
        <f t="shared" si="37"/>
        <v>0.86069354154202093</v>
      </c>
      <c r="S42" s="195">
        <f>I42/I40</f>
        <v>0.77697342866541996</v>
      </c>
      <c r="T42" s="196">
        <f>J42/J40</f>
        <v>0.77191849859467987</v>
      </c>
      <c r="U42" s="197">
        <f>K42/K40</f>
        <v>0.74705408065215018</v>
      </c>
      <c r="W42" s="103">
        <f t="shared" si="2"/>
        <v>-2.8085483465653791E-2</v>
      </c>
      <c r="X42" s="106">
        <f t="shared" si="3"/>
        <v>-2.4864417942529693</v>
      </c>
    </row>
    <row r="43" spans="1:27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15">
        <v>318976</v>
      </c>
      <c r="J43" s="14">
        <v>257834</v>
      </c>
      <c r="K43" s="161">
        <v>266708</v>
      </c>
      <c r="M43" s="135">
        <f>C43/C46</f>
        <v>2.6077941782142256E-3</v>
      </c>
      <c r="N43" s="21">
        <f>D43/D46</f>
        <v>3.5107413484628653E-3</v>
      </c>
      <c r="O43" s="21">
        <f>E43/E46</f>
        <v>4.2006404719159935E-3</v>
      </c>
      <c r="P43" s="21">
        <f>F43/F46</f>
        <v>3.3305584765454376E-3</v>
      </c>
      <c r="Q43" s="21">
        <f t="shared" ref="Q43:R43" si="38">G43/G46</f>
        <v>2.0110601569062361E-3</v>
      </c>
      <c r="R43" s="21">
        <f t="shared" si="38"/>
        <v>1.8843383608072846E-3</v>
      </c>
      <c r="S43" s="192">
        <f>I43/I46</f>
        <v>2.5603190946646955E-3</v>
      </c>
      <c r="T43" s="193">
        <f>J43/J46</f>
        <v>2.8288235565823408E-3</v>
      </c>
      <c r="U43" s="194">
        <f>K43/K46</f>
        <v>2.9729085090159581E-3</v>
      </c>
      <c r="W43" s="102">
        <f t="shared" si="2"/>
        <v>3.4417493426002775E-2</v>
      </c>
      <c r="X43" s="101">
        <f t="shared" si="3"/>
        <v>1.4408495243361727E-2</v>
      </c>
      <c r="AA43" s="1"/>
    </row>
    <row r="44" spans="1:27" ht="20.100000000000001" customHeight="1" x14ac:dyDescent="0.25">
      <c r="A44" s="24"/>
      <c r="B44" t="s">
        <v>37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12">
        <v>182756</v>
      </c>
      <c r="J44" s="11">
        <v>149769</v>
      </c>
      <c r="K44" s="162">
        <v>147526</v>
      </c>
      <c r="M44" s="77">
        <f>C44/C43</f>
        <v>0.67776721691849662</v>
      </c>
      <c r="N44" s="18">
        <f>D44/D43</f>
        <v>0.74124670452240926</v>
      </c>
      <c r="O44" s="18">
        <f>E44/E43</f>
        <v>0.79692870881677735</v>
      </c>
      <c r="P44" s="18">
        <f>F44/F43</f>
        <v>0.75124761741820911</v>
      </c>
      <c r="Q44" s="18">
        <f t="shared" ref="Q44:R44" si="39">G44/G43</f>
        <v>0.5664857139052506</v>
      </c>
      <c r="R44" s="18">
        <f t="shared" si="39"/>
        <v>0.48370864032754063</v>
      </c>
      <c r="S44" s="195">
        <f>I44/I43</f>
        <v>0.5729459269662921</v>
      </c>
      <c r="T44" s="196">
        <f>J44/J43</f>
        <v>0.58087374046867368</v>
      </c>
      <c r="U44" s="197">
        <f>K44/K43</f>
        <v>0.5531367638016107</v>
      </c>
      <c r="W44" s="103">
        <f t="shared" si="2"/>
        <v>-1.4976396984689756E-2</v>
      </c>
      <c r="X44" s="108">
        <f t="shared" si="3"/>
        <v>-2.7736976667062985</v>
      </c>
    </row>
    <row r="45" spans="1:27" ht="20.100000000000001" customHeight="1" thickBot="1" x14ac:dyDescent="0.3">
      <c r="A45" s="204"/>
      <c r="B45" t="s">
        <v>36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12">
        <v>136220</v>
      </c>
      <c r="J45" s="11">
        <v>108065</v>
      </c>
      <c r="K45" s="162">
        <v>119182</v>
      </c>
      <c r="M45" s="77">
        <f>C45/C43</f>
        <v>0.32223278308150344</v>
      </c>
      <c r="N45" s="18">
        <f>D45/D43</f>
        <v>0.25875329547759074</v>
      </c>
      <c r="O45" s="18">
        <f>E45/E43</f>
        <v>0.20307129118322267</v>
      </c>
      <c r="P45" s="18">
        <f>F45/F43</f>
        <v>0.24875238258179094</v>
      </c>
      <c r="Q45" s="18">
        <f t="shared" ref="Q45:R45" si="40">G45/G43</f>
        <v>0.4335142860947494</v>
      </c>
      <c r="R45" s="18">
        <f t="shared" si="40"/>
        <v>0.51629135967245932</v>
      </c>
      <c r="S45" s="195">
        <f>I45/I43</f>
        <v>0.42705407303370785</v>
      </c>
      <c r="T45" s="196">
        <f>J45/J43</f>
        <v>0.41912625953132637</v>
      </c>
      <c r="U45" s="197">
        <f>K45/K43</f>
        <v>0.44686323619838925</v>
      </c>
      <c r="W45" s="103">
        <f t="shared" si="2"/>
        <v>0.10287327071669829</v>
      </c>
      <c r="X45" s="106">
        <f t="shared" si="3"/>
        <v>2.7736976667062874</v>
      </c>
    </row>
    <row r="46" spans="1:27" ht="20.100000000000001" customHeight="1" thickBot="1" x14ac:dyDescent="0.3">
      <c r="A46" s="470" t="s">
        <v>21</v>
      </c>
      <c r="B46" s="485"/>
      <c r="C46" s="216">
        <f>C7+C10+C13+C16+C19+C22+C25+C28+C31+C34+C37+C40+C43</f>
        <v>109737188</v>
      </c>
      <c r="D46" s="217">
        <f t="shared" ref="D46:K46" si="41">D7+D10+D13+D16+D19+D22+D25+D28+D31+D34+D37+D40+D43</f>
        <v>112363732</v>
      </c>
      <c r="E46" s="217">
        <f t="shared" si="41"/>
        <v>115103876</v>
      </c>
      <c r="F46" s="217">
        <f t="shared" si="41"/>
        <v>124601025</v>
      </c>
      <c r="G46" s="217">
        <f t="shared" ref="G46" si="42">G7+G10+G13+G16+G19+G22+G25+G28+G31+G34+G37+G40+G43</f>
        <v>112024993</v>
      </c>
      <c r="H46" s="217">
        <f t="shared" si="41"/>
        <v>117693300</v>
      </c>
      <c r="I46" s="217">
        <f t="shared" si="41"/>
        <v>124584471</v>
      </c>
      <c r="J46" s="217">
        <f t="shared" si="41"/>
        <v>91145310</v>
      </c>
      <c r="K46" s="217">
        <f t="shared" si="41"/>
        <v>89712818</v>
      </c>
      <c r="M46" s="209">
        <f>M7+M10+M13+M16+M19+M22+M25+M28+M31+M34+M37+M40+M43</f>
        <v>1.0000000000000002</v>
      </c>
      <c r="N46" s="210">
        <f>N7+N10+N13+N16+N19+N22+N25+N28+N31+N34+N37+N40+N43</f>
        <v>1</v>
      </c>
      <c r="O46" s="210">
        <f>O7+O10+O13+O16+O19+O22+O25+O28+O31+O34+O37+O40+O43</f>
        <v>1</v>
      </c>
      <c r="P46" s="210">
        <f t="shared" ref="P46" si="43">P7+P10+P13+P16+P19+P22+P25+P28+P31+P34+P37+P40+P43</f>
        <v>0.99999999999999989</v>
      </c>
      <c r="Q46" s="210">
        <f t="shared" ref="Q46:R46" si="44">Q7+Q10+Q13+Q16+Q19+Q22+Q25+Q28+Q31+Q34+Q37+Q40+Q43</f>
        <v>1</v>
      </c>
      <c r="R46" s="210">
        <f t="shared" si="44"/>
        <v>0.99999999999999989</v>
      </c>
      <c r="S46" s="211">
        <f>S7+S10+S13+S16+S19+S22+S25+S28+S31+S34+S37+S40+S43</f>
        <v>1</v>
      </c>
      <c r="T46" s="222">
        <f t="shared" ref="T46:U46" si="45">T7+T10+T13+T16+T19+T22+T25+T28+T31+T34+T37+T40+T43</f>
        <v>1</v>
      </c>
      <c r="U46" s="223">
        <f t="shared" si="45"/>
        <v>1</v>
      </c>
      <c r="W46" s="153">
        <f t="shared" ref="W46:W48" si="46">(K46-J46)/J46</f>
        <v>-1.5716573897219727E-2</v>
      </c>
      <c r="X46" s="156">
        <f t="shared" si="3"/>
        <v>0</v>
      </c>
      <c r="AA46" s="1"/>
    </row>
    <row r="47" spans="1:27" ht="20.100000000000001" customHeight="1" x14ac:dyDescent="0.25">
      <c r="A47" s="24"/>
      <c r="B47" t="s">
        <v>37</v>
      </c>
      <c r="C47" s="76">
        <f>C8+C11+C14+C17+C20+C23+C26+C29+C32+C35+C38+C41+C44</f>
        <v>25537692</v>
      </c>
      <c r="D47" s="11">
        <f t="shared" ref="D47:E47" si="47">D8+D11+D14+D17+D20+D23+D26+D29+D32+D35+D38+D41+D44</f>
        <v>27705328</v>
      </c>
      <c r="E47" s="11">
        <f t="shared" si="47"/>
        <v>29031670</v>
      </c>
      <c r="F47" s="11">
        <f t="shared" ref="F47:G47" si="48">F8+F11+F14+F17+F20+F23+F26+F29+F32+F35+F38+F41+F44</f>
        <v>33762788</v>
      </c>
      <c r="G47" s="11">
        <f t="shared" si="48"/>
        <v>17865065</v>
      </c>
      <c r="H47" s="11">
        <f t="shared" ref="H47:I47" si="49">H8+H11+H14+H17+H20+H23+H26+H29+H32+H35+H38+H41+H44</f>
        <v>17612451</v>
      </c>
      <c r="I47" s="11">
        <f t="shared" si="49"/>
        <v>29816255</v>
      </c>
      <c r="J47" s="11">
        <f t="shared" ref="J47:K47" si="50">J8+J11+J14+J17+J20+J23+J26+J29+J32+J35+J38+J41+J44</f>
        <v>22207390</v>
      </c>
      <c r="K47" s="11">
        <f t="shared" si="50"/>
        <v>23390980</v>
      </c>
      <c r="M47" s="218">
        <f>C47/C46</f>
        <v>0.23271684344599755</v>
      </c>
      <c r="N47" s="196">
        <f>D47/D46</f>
        <v>0.24656824321214252</v>
      </c>
      <c r="O47" s="196">
        <f>E47/E46</f>
        <v>0.25222148036092201</v>
      </c>
      <c r="P47" s="196">
        <f>F47/F46</f>
        <v>0.27096717703566242</v>
      </c>
      <c r="Q47" s="196">
        <f t="shared" ref="Q47:R47" si="51">G47/G46</f>
        <v>0.15947392203809377</v>
      </c>
      <c r="R47" s="196">
        <f t="shared" si="51"/>
        <v>0.14964701474085609</v>
      </c>
      <c r="S47" s="205">
        <f>I47/I46</f>
        <v>0.23932561386402645</v>
      </c>
      <c r="T47" s="219">
        <f>J47/J46</f>
        <v>0.24364819210116243</v>
      </c>
      <c r="U47" s="197">
        <f>K47/K46</f>
        <v>0.26073174961464257</v>
      </c>
      <c r="W47" s="103">
        <f t="shared" si="46"/>
        <v>5.329712316485638E-2</v>
      </c>
      <c r="X47" s="108">
        <f t="shared" si="3"/>
        <v>1.7083557513480145</v>
      </c>
      <c r="AA47" s="1"/>
    </row>
    <row r="48" spans="1:27" ht="20.100000000000001" customHeight="1" thickBot="1" x14ac:dyDescent="0.3">
      <c r="A48" s="31"/>
      <c r="B48" s="25" t="s">
        <v>36</v>
      </c>
      <c r="C48" s="215">
        <f>C9+C12+C15+C18+C21+C24+C27+C30+C33+C36+C39+C42+C45</f>
        <v>84199496</v>
      </c>
      <c r="D48" s="33">
        <f t="shared" ref="D48:E48" si="52">D9+D12+D15+D18+D21+D24+D27+D30+D33+D36+D39+D42+D45</f>
        <v>84658404</v>
      </c>
      <c r="E48" s="33">
        <f t="shared" si="52"/>
        <v>86072206</v>
      </c>
      <c r="F48" s="33">
        <f t="shared" ref="F48:G48" si="53">F9+F12+F15+F18+F21+F24+F27+F30+F33+F36+F39+F42+F45</f>
        <v>90838237</v>
      </c>
      <c r="G48" s="33">
        <f t="shared" si="53"/>
        <v>94159928</v>
      </c>
      <c r="H48" s="33">
        <f t="shared" ref="H48:I48" si="54">H9+H12+H15+H18+H21+H24+H27+H30+H33+H36+H39+H42+H45</f>
        <v>100080849</v>
      </c>
      <c r="I48" s="33">
        <f t="shared" si="54"/>
        <v>94768216</v>
      </c>
      <c r="J48" s="33">
        <f t="shared" ref="J48:K48" si="55">J9+J12+J15+J18+J21+J24+J27+J30+J33+J36+J39+J42+J45</f>
        <v>68937920</v>
      </c>
      <c r="K48" s="33">
        <f t="shared" si="55"/>
        <v>66321838</v>
      </c>
      <c r="L48" s="220"/>
      <c r="M48" s="207">
        <f>C48/C46</f>
        <v>0.76728315655400248</v>
      </c>
      <c r="N48" s="208">
        <f>D48/D46</f>
        <v>0.75343175678785745</v>
      </c>
      <c r="O48" s="208">
        <f>E48/E46</f>
        <v>0.74777851963907804</v>
      </c>
      <c r="P48" s="208">
        <f>F48/F46</f>
        <v>0.72903282296433758</v>
      </c>
      <c r="Q48" s="208">
        <f t="shared" ref="Q48:R48" si="56">G48/G46</f>
        <v>0.84052607796190626</v>
      </c>
      <c r="R48" s="208">
        <f t="shared" si="56"/>
        <v>0.85035298525914393</v>
      </c>
      <c r="S48" s="198">
        <f>I48/I46</f>
        <v>0.7606743861359736</v>
      </c>
      <c r="T48" s="200">
        <f>J48/J46</f>
        <v>0.7563518078988376</v>
      </c>
      <c r="U48" s="199">
        <f>K48/K46</f>
        <v>0.73926825038535737</v>
      </c>
      <c r="V48" s="220"/>
      <c r="W48" s="105">
        <f t="shared" si="46"/>
        <v>-3.7948374421508509E-2</v>
      </c>
      <c r="X48" s="106">
        <f t="shared" si="3"/>
        <v>-1.708355751348023</v>
      </c>
    </row>
    <row r="51" spans="1:24" x14ac:dyDescent="0.25">
      <c r="A51" s="1" t="s">
        <v>23</v>
      </c>
      <c r="M51" s="1" t="s">
        <v>25</v>
      </c>
      <c r="W51" s="1" t="str">
        <f>W3</f>
        <v>VARIAÇÃO (JAN-SET)</v>
      </c>
    </row>
    <row r="52" spans="1:24" ht="15.75" thickBot="1" x14ac:dyDescent="0.3"/>
    <row r="53" spans="1:24" ht="24" customHeight="1" x14ac:dyDescent="0.25">
      <c r="A53" s="470" t="s">
        <v>26</v>
      </c>
      <c r="B53" s="485"/>
      <c r="C53" s="472">
        <v>2016</v>
      </c>
      <c r="D53" s="461">
        <v>2017</v>
      </c>
      <c r="E53" s="461">
        <v>2018</v>
      </c>
      <c r="F53" s="461">
        <v>2019</v>
      </c>
      <c r="G53" s="461">
        <v>2020</v>
      </c>
      <c r="H53" s="461">
        <v>2021</v>
      </c>
      <c r="I53" s="463">
        <v>2022</v>
      </c>
      <c r="J53" s="467" t="str">
        <f>J5</f>
        <v>janeiro - setembro</v>
      </c>
      <c r="K53" s="468"/>
      <c r="M53" s="494">
        <v>2016</v>
      </c>
      <c r="N53" s="461">
        <v>2017</v>
      </c>
      <c r="O53" s="461">
        <v>2018</v>
      </c>
      <c r="P53" s="461">
        <v>2019</v>
      </c>
      <c r="Q53" s="461">
        <v>2020</v>
      </c>
      <c r="R53" s="461">
        <v>2021</v>
      </c>
      <c r="S53" s="463">
        <v>2022</v>
      </c>
      <c r="T53" s="467" t="str">
        <f>J5</f>
        <v>janeiro - setembro</v>
      </c>
      <c r="U53" s="468"/>
      <c r="W53" s="492" t="s">
        <v>88</v>
      </c>
      <c r="X53" s="493"/>
    </row>
    <row r="54" spans="1:24" ht="20.25" customHeight="1" thickBot="1" x14ac:dyDescent="0.3">
      <c r="A54" s="486"/>
      <c r="B54" s="487"/>
      <c r="C54" s="488"/>
      <c r="D54" s="469"/>
      <c r="E54" s="469"/>
      <c r="F54" s="469"/>
      <c r="G54" s="469"/>
      <c r="H54" s="469"/>
      <c r="I54" s="489"/>
      <c r="J54" s="167">
        <v>2022</v>
      </c>
      <c r="K54" s="169">
        <v>2023</v>
      </c>
      <c r="M54" s="495"/>
      <c r="N54" s="469"/>
      <c r="O54" s="469"/>
      <c r="P54" s="469"/>
      <c r="Q54" s="469"/>
      <c r="R54" s="469"/>
      <c r="S54" s="489"/>
      <c r="T54" s="167">
        <v>2022</v>
      </c>
      <c r="U54" s="169">
        <v>2023</v>
      </c>
      <c r="W54" s="131" t="s">
        <v>0</v>
      </c>
      <c r="X54" s="132" t="s">
        <v>38</v>
      </c>
    </row>
    <row r="55" spans="1:24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15">
        <v>110107454</v>
      </c>
      <c r="J55" s="14">
        <v>83961321</v>
      </c>
      <c r="K55" s="161">
        <v>89886968</v>
      </c>
      <c r="M55" s="135">
        <f>C55/C94</f>
        <v>0.1580080019490965</v>
      </c>
      <c r="N55" s="21">
        <f>D55/D94</f>
        <v>0.16173285522493666</v>
      </c>
      <c r="O55" s="21">
        <f>E55/E94</f>
        <v>0.15611199211573379</v>
      </c>
      <c r="P55" s="21">
        <f>F55/F94</f>
        <v>0.15251053459063599</v>
      </c>
      <c r="Q55" s="21">
        <f>G55/G94</f>
        <v>0.1542406317815363</v>
      </c>
      <c r="R55" s="21">
        <f t="shared" ref="R55" si="57">H55/H94</f>
        <v>0.14922837895624927</v>
      </c>
      <c r="S55" s="192">
        <f>I55/I94</f>
        <v>0.15052289453259551</v>
      </c>
      <c r="T55" s="193">
        <f t="shared" ref="T55" si="58">J55/J94</f>
        <v>0.15869210107203993</v>
      </c>
      <c r="U55" s="194">
        <f t="shared" ref="U55" si="59">K55/K94</f>
        <v>0.16016272097777612</v>
      </c>
      <c r="W55" s="102">
        <f>(K55-J55)/J55</f>
        <v>7.0575914354658612E-2</v>
      </c>
      <c r="X55" s="101">
        <f>(U55-T55)*100</f>
        <v>0.14706199057361868</v>
      </c>
    </row>
    <row r="56" spans="1:24" ht="19.5" customHeight="1" x14ac:dyDescent="0.25">
      <c r="A56" s="24"/>
      <c r="B56" t="s">
        <v>37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12">
        <v>53516688</v>
      </c>
      <c r="J56" s="11">
        <v>39899977</v>
      </c>
      <c r="K56" s="162">
        <v>46757535</v>
      </c>
      <c r="M56" s="77">
        <f>C56/C55</f>
        <v>0.47547890826006545</v>
      </c>
      <c r="N56" s="18">
        <f>D56/D55</f>
        <v>0.51494008882756315</v>
      </c>
      <c r="O56" s="18">
        <f>E56/E55</f>
        <v>0.50401074533115886</v>
      </c>
      <c r="P56" s="18">
        <f>F56/F55</f>
        <v>0.51364936669087691</v>
      </c>
      <c r="Q56" s="18">
        <f>G56/G55</f>
        <v>0.3560162721560462</v>
      </c>
      <c r="R56" s="18">
        <f t="shared" ref="R56" si="60">H56/H55</f>
        <v>0.34895943289927889</v>
      </c>
      <c r="S56" s="195">
        <f>I56/I55</f>
        <v>0.48604055452957801</v>
      </c>
      <c r="T56" s="196">
        <f t="shared" ref="T56" si="61">J56/J55</f>
        <v>0.47521854735944424</v>
      </c>
      <c r="U56" s="197">
        <f t="shared" ref="U56" si="62">K56/K55</f>
        <v>0.52018146835256474</v>
      </c>
      <c r="W56" s="103">
        <f t="shared" ref="W56:W96" si="63">(K56-J56)/J56</f>
        <v>0.17186872062607955</v>
      </c>
      <c r="X56" s="108">
        <f t="shared" ref="X56:X96" si="64">(U56-T56)*100</f>
        <v>4.4962920993120488</v>
      </c>
    </row>
    <row r="57" spans="1:24" ht="19.5" customHeight="1" thickBot="1" x14ac:dyDescent="0.3">
      <c r="A57" s="24"/>
      <c r="B57" t="s">
        <v>36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12">
        <v>56590766</v>
      </c>
      <c r="J57" s="11">
        <v>44061344</v>
      </c>
      <c r="K57" s="162">
        <v>43129433</v>
      </c>
      <c r="M57" s="77">
        <f>C57/C55</f>
        <v>0.52452109173993455</v>
      </c>
      <c r="N57" s="18">
        <f>D57/D55</f>
        <v>0.48505991117243685</v>
      </c>
      <c r="O57" s="18">
        <f>E57/E55</f>
        <v>0.4959892546688412</v>
      </c>
      <c r="P57" s="18">
        <f>F57/F55</f>
        <v>0.48635063330912309</v>
      </c>
      <c r="Q57" s="18">
        <f>G57/G55</f>
        <v>0.64398372784395375</v>
      </c>
      <c r="R57" s="18">
        <f t="shared" ref="R57" si="65">H57/H55</f>
        <v>0.65104056710072111</v>
      </c>
      <c r="S57" s="195">
        <f>I57/I55</f>
        <v>0.51395944547042205</v>
      </c>
      <c r="T57" s="196">
        <f t="shared" ref="T57" si="66">J57/J55</f>
        <v>0.52478145264055576</v>
      </c>
      <c r="U57" s="197">
        <f t="shared" ref="U57" si="67">K57/K55</f>
        <v>0.47981853164743526</v>
      </c>
      <c r="W57" s="103">
        <f t="shared" si="63"/>
        <v>-2.115030807957197E-2</v>
      </c>
      <c r="X57" s="106">
        <f t="shared" si="64"/>
        <v>-4.4962920993120488</v>
      </c>
    </row>
    <row r="58" spans="1:24" ht="19.5" customHeight="1" thickBot="1" x14ac:dyDescent="0.3">
      <c r="A58" s="5" t="s">
        <v>18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15">
        <v>2591105</v>
      </c>
      <c r="J58" s="14">
        <v>1824623</v>
      </c>
      <c r="K58" s="161">
        <v>2086081</v>
      </c>
      <c r="M58" s="135">
        <f>C58/C94</f>
        <v>4.7107961053525198E-3</v>
      </c>
      <c r="N58" s="21">
        <f>D58/D94</f>
        <v>6.3061223706290968E-3</v>
      </c>
      <c r="O58" s="21">
        <f>E58/E94</f>
        <v>3.7587114136593655E-3</v>
      </c>
      <c r="P58" s="21">
        <f>F58/F94</f>
        <v>3.7336847177492213E-3</v>
      </c>
      <c r="Q58" s="21">
        <f>G58/G94</f>
        <v>3.2165436393940851E-3</v>
      </c>
      <c r="R58" s="21">
        <f t="shared" ref="R58" si="68">H58/H94</f>
        <v>3.1708144115636348E-3</v>
      </c>
      <c r="S58" s="192">
        <f>I58/I94</f>
        <v>3.54218184572573E-3</v>
      </c>
      <c r="T58" s="193">
        <f t="shared" ref="T58" si="69">J58/J94</f>
        <v>3.4486505701163128E-3</v>
      </c>
      <c r="U58" s="194">
        <f t="shared" ref="U58" si="70">K58/K94</f>
        <v>3.7170283587720991E-3</v>
      </c>
      <c r="W58" s="102">
        <f t="shared" si="63"/>
        <v>0.14329425859478917</v>
      </c>
      <c r="X58" s="101">
        <f t="shared" si="64"/>
        <v>2.6837778865578629E-2</v>
      </c>
    </row>
    <row r="59" spans="1:24" ht="19.5" customHeight="1" x14ac:dyDescent="0.25">
      <c r="A59" s="24"/>
      <c r="B59" t="s">
        <v>37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12">
        <v>1566207</v>
      </c>
      <c r="J59" s="11">
        <v>1150360</v>
      </c>
      <c r="K59" s="162">
        <v>1332316</v>
      </c>
      <c r="M59" s="77">
        <f>C59/C58</f>
        <v>0.78255146328936442</v>
      </c>
      <c r="N59" s="18">
        <f>D59/D58</f>
        <v>0.80036154770524803</v>
      </c>
      <c r="O59" s="18">
        <f>E59/E58</f>
        <v>0.73202049496055299</v>
      </c>
      <c r="P59" s="18">
        <f>F59/F58</f>
        <v>0.74105808176688381</v>
      </c>
      <c r="Q59" s="18">
        <f>G59/G58</f>
        <v>0.5772583082269005</v>
      </c>
      <c r="R59" s="18">
        <f t="shared" ref="R59" si="71">H59/H58</f>
        <v>0.47493751373175175</v>
      </c>
      <c r="S59" s="195">
        <f>I59/I58</f>
        <v>0.60445524206853829</v>
      </c>
      <c r="T59" s="196">
        <f t="shared" ref="T59" si="72">J59/J58</f>
        <v>0.63046448499224228</v>
      </c>
      <c r="U59" s="197">
        <f t="shared" ref="U59" si="73">K59/K58</f>
        <v>0.63866935176534367</v>
      </c>
      <c r="W59" s="103">
        <f t="shared" si="63"/>
        <v>0.15817309364025176</v>
      </c>
      <c r="X59" s="108">
        <f t="shared" si="64"/>
        <v>0.82048667731013936</v>
      </c>
    </row>
    <row r="60" spans="1:24" ht="19.5" customHeight="1" thickBot="1" x14ac:dyDescent="0.3">
      <c r="A60" s="24"/>
      <c r="B60" t="s">
        <v>36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12">
        <v>1024898</v>
      </c>
      <c r="J60" s="11">
        <v>674263</v>
      </c>
      <c r="K60" s="162">
        <v>753765</v>
      </c>
      <c r="M60" s="77">
        <f>C60/C58</f>
        <v>0.21744853671063563</v>
      </c>
      <c r="N60" s="18">
        <f>D60/D58</f>
        <v>0.19963845229475197</v>
      </c>
      <c r="O60" s="18">
        <f>E60/E58</f>
        <v>0.26797950503944706</v>
      </c>
      <c r="P60" s="18">
        <f>F60/F58</f>
        <v>0.25894191823311624</v>
      </c>
      <c r="Q60" s="18">
        <f>G60/G58</f>
        <v>0.42274169177309945</v>
      </c>
      <c r="R60" s="18">
        <f t="shared" ref="R60" si="74">H60/H58</f>
        <v>0.52506248626824825</v>
      </c>
      <c r="S60" s="195">
        <f>I60/I58</f>
        <v>0.39554475793146165</v>
      </c>
      <c r="T60" s="196">
        <f t="shared" ref="T60" si="75">J60/J58</f>
        <v>0.36953551500775778</v>
      </c>
      <c r="U60" s="197">
        <f t="shared" ref="U60" si="76">K60/K58</f>
        <v>0.36133064823465627</v>
      </c>
      <c r="W60" s="103">
        <f t="shared" si="63"/>
        <v>0.11790948042529399</v>
      </c>
      <c r="X60" s="106">
        <f t="shared" si="64"/>
        <v>-0.82048667731015046</v>
      </c>
    </row>
    <row r="61" spans="1:24" ht="19.5" customHeight="1" thickBot="1" x14ac:dyDescent="0.3">
      <c r="A61" s="5" t="s">
        <v>15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15">
        <v>155197831</v>
      </c>
      <c r="J61" s="14">
        <v>110398457</v>
      </c>
      <c r="K61" s="161">
        <v>116704694</v>
      </c>
      <c r="M61" s="135">
        <f>C61/C94</f>
        <v>0.16044456989200337</v>
      </c>
      <c r="N61" s="21">
        <f>D61/D94</f>
        <v>0.18229874216916203</v>
      </c>
      <c r="O61" s="21">
        <f>E61/E94</f>
        <v>0.17902589027642132</v>
      </c>
      <c r="P61" s="21">
        <f>F61/F94</f>
        <v>0.18146177871550903</v>
      </c>
      <c r="Q61" s="21">
        <f>G61/G94</f>
        <v>0.18903408682449516</v>
      </c>
      <c r="R61" s="21">
        <f t="shared" ref="R61" si="77">H61/H94</f>
        <v>0.19909552801882474</v>
      </c>
      <c r="S61" s="192">
        <f>I61/I94</f>
        <v>0.21216389897908805</v>
      </c>
      <c r="T61" s="193">
        <f t="shared" ref="T61" si="78">J61/J94</f>
        <v>0.20865992683037057</v>
      </c>
      <c r="U61" s="194">
        <f t="shared" ref="U61" si="79">K61/K94</f>
        <v>0.20794717808168525</v>
      </c>
      <c r="W61" s="102">
        <f t="shared" si="63"/>
        <v>5.7122510326389798E-2</v>
      </c>
      <c r="X61" s="101">
        <f t="shared" si="64"/>
        <v>-7.1274874868532123E-2</v>
      </c>
    </row>
    <row r="62" spans="1:24" ht="19.5" customHeight="1" x14ac:dyDescent="0.25">
      <c r="A62" s="24"/>
      <c r="B62" t="s">
        <v>37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12">
        <v>83871965</v>
      </c>
      <c r="J62" s="11">
        <v>62226682</v>
      </c>
      <c r="K62" s="162">
        <v>66646187</v>
      </c>
      <c r="M62" s="77">
        <f>C62/C61</f>
        <v>0.54407337630927533</v>
      </c>
      <c r="N62" s="18">
        <f>D62/D61</f>
        <v>0.58234529612327623</v>
      </c>
      <c r="O62" s="18">
        <f>E62/E61</f>
        <v>0.57734408412682048</v>
      </c>
      <c r="P62" s="18">
        <f>F62/F61</f>
        <v>0.60278726503208424</v>
      </c>
      <c r="Q62" s="18">
        <f>G62/G61</f>
        <v>0.43480748751824266</v>
      </c>
      <c r="R62" s="18">
        <f t="shared" ref="R62" si="80">H62/H61</f>
        <v>0.40253714068622165</v>
      </c>
      <c r="S62" s="195">
        <f>I62/I61</f>
        <v>0.54041969826240677</v>
      </c>
      <c r="T62" s="196">
        <f t="shared" ref="T62" si="81">J62/J61</f>
        <v>0.56365535978460279</v>
      </c>
      <c r="U62" s="197">
        <f t="shared" ref="U62" si="82">K62/K61</f>
        <v>0.57106689299061097</v>
      </c>
      <c r="W62" s="103">
        <f t="shared" si="63"/>
        <v>7.1022668378815379E-2</v>
      </c>
      <c r="X62" s="108">
        <f t="shared" si="64"/>
        <v>0.74115332060081807</v>
      </c>
    </row>
    <row r="63" spans="1:24" ht="19.5" customHeight="1" thickBot="1" x14ac:dyDescent="0.3">
      <c r="A63" s="24"/>
      <c r="B63" t="s">
        <v>36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12">
        <v>71325866</v>
      </c>
      <c r="J63" s="11">
        <v>48171775</v>
      </c>
      <c r="K63" s="162">
        <v>50058507</v>
      </c>
      <c r="M63" s="77">
        <f>C63/C61</f>
        <v>0.45592662369072473</v>
      </c>
      <c r="N63" s="18">
        <f>D63/D61</f>
        <v>0.41765470387672382</v>
      </c>
      <c r="O63" s="18">
        <f>E63/E61</f>
        <v>0.42265591587317952</v>
      </c>
      <c r="P63" s="18">
        <f>F63/F61</f>
        <v>0.39721273496791581</v>
      </c>
      <c r="Q63" s="18">
        <f>G63/G61</f>
        <v>0.56519251248175739</v>
      </c>
      <c r="R63" s="18">
        <f t="shared" ref="R63" si="83">H63/H61</f>
        <v>0.5974628593137784</v>
      </c>
      <c r="S63" s="195">
        <f>I63/I61</f>
        <v>0.45958030173759323</v>
      </c>
      <c r="T63" s="196">
        <f t="shared" ref="T63" si="84">J63/J61</f>
        <v>0.43634464021539721</v>
      </c>
      <c r="U63" s="197">
        <f t="shared" ref="U63" si="85">K63/K61</f>
        <v>0.42893310700938903</v>
      </c>
      <c r="W63" s="103">
        <f t="shared" si="63"/>
        <v>3.9166752730203529E-2</v>
      </c>
      <c r="X63" s="106">
        <f t="shared" si="64"/>
        <v>-0.74115332060081807</v>
      </c>
    </row>
    <row r="64" spans="1:24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15"/>
      <c r="J64" s="14"/>
      <c r="K64" s="161"/>
      <c r="M64" s="135">
        <f>C64/C94</f>
        <v>7.2782120990083816E-4</v>
      </c>
      <c r="N64" s="21">
        <f>D64/D94</f>
        <v>4.1053027543554974E-4</v>
      </c>
      <c r="O64" s="21">
        <f>E64/E94</f>
        <v>1.0827939249351828E-3</v>
      </c>
      <c r="P64" s="21">
        <f>F64/F94</f>
        <v>9.687254498221301E-4</v>
      </c>
      <c r="Q64" s="21">
        <f>G64/G94</f>
        <v>4.0677025421410271E-4</v>
      </c>
      <c r="R64" s="21">
        <f t="shared" ref="R64" si="86">H64/H94</f>
        <v>0</v>
      </c>
      <c r="S64" s="192">
        <f>I64/I94</f>
        <v>0</v>
      </c>
      <c r="T64" s="193">
        <f t="shared" ref="T64" si="87">J64/J94</f>
        <v>0</v>
      </c>
      <c r="U64" s="194">
        <f t="shared" ref="U64" si="88">K64/K94</f>
        <v>0</v>
      </c>
      <c r="W64" s="102"/>
      <c r="X64" s="101">
        <f t="shared" si="64"/>
        <v>0</v>
      </c>
    </row>
    <row r="65" spans="1:24" ht="19.5" customHeight="1" x14ac:dyDescent="0.25">
      <c r="A65" s="24"/>
      <c r="B65" t="s">
        <v>37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12"/>
      <c r="J65" s="11"/>
      <c r="K65" s="162"/>
      <c r="M65" s="77">
        <f>C65/C64</f>
        <v>0.66815992419656256</v>
      </c>
      <c r="N65" s="18">
        <f>D65/D64</f>
        <v>0.61323073679772322</v>
      </c>
      <c r="O65" s="18">
        <f>E65/E64</f>
        <v>0.63077992076637934</v>
      </c>
      <c r="P65" s="18">
        <f>F65/F64</f>
        <v>0.48275112170943835</v>
      </c>
      <c r="Q65" s="18">
        <f>G65/G64</f>
        <v>0.32325765153487435</v>
      </c>
      <c r="R65" s="18"/>
      <c r="S65" s="195"/>
      <c r="T65" s="196"/>
      <c r="U65" s="197"/>
      <c r="W65" s="103"/>
      <c r="X65" s="108"/>
    </row>
    <row r="66" spans="1:24" ht="19.5" customHeight="1" thickBot="1" x14ac:dyDescent="0.3">
      <c r="A66" s="204"/>
      <c r="B66" t="s">
        <v>36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12"/>
      <c r="J66" s="11"/>
      <c r="K66" s="162"/>
      <c r="M66" s="77">
        <f>C66/C64</f>
        <v>0.3318400758034375</v>
      </c>
      <c r="N66" s="18">
        <f>D66/D64</f>
        <v>0.38676926320227678</v>
      </c>
      <c r="O66" s="18">
        <f>E66/E64</f>
        <v>0.36922007923362066</v>
      </c>
      <c r="P66" s="18">
        <f>F66/F64</f>
        <v>0.51724887829056165</v>
      </c>
      <c r="Q66" s="18">
        <f>G66/G64</f>
        <v>0.6767423484651256</v>
      </c>
      <c r="R66" s="18"/>
      <c r="S66" s="195"/>
      <c r="T66" s="196"/>
      <c r="U66" s="197"/>
      <c r="W66" s="103"/>
      <c r="X66" s="106"/>
    </row>
    <row r="67" spans="1:24" ht="19.5" customHeight="1" thickBot="1" x14ac:dyDescent="0.3">
      <c r="A67" s="5" t="s">
        <v>16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15">
        <v>316641</v>
      </c>
      <c r="J67" s="14">
        <v>222723</v>
      </c>
      <c r="K67" s="161">
        <v>232079</v>
      </c>
      <c r="M67" s="135">
        <f>C67/C94</f>
        <v>6.506636943817266E-4</v>
      </c>
      <c r="N67" s="21">
        <f>D67/D94</f>
        <v>3.185978036786912E-4</v>
      </c>
      <c r="O67" s="21">
        <f>E67/E94</f>
        <v>2.8323786649802506E-4</v>
      </c>
      <c r="P67" s="21">
        <f>F67/F94</f>
        <v>3.4967711809419806E-4</v>
      </c>
      <c r="Q67" s="21">
        <f>G67/G94</f>
        <v>8.4010078920559864E-4</v>
      </c>
      <c r="R67" s="21">
        <f t="shared" ref="R67" si="89">H67/H94</f>
        <v>3.952387079876066E-4</v>
      </c>
      <c r="S67" s="192">
        <f>I67/I94</f>
        <v>4.3286551560528844E-4</v>
      </c>
      <c r="T67" s="193">
        <f t="shared" ref="T67" si="90">J67/J94</f>
        <v>4.2096027559008933E-4</v>
      </c>
      <c r="U67" s="194">
        <f t="shared" ref="U67" si="91">K67/K94</f>
        <v>4.1352383942688228E-4</v>
      </c>
      <c r="W67" s="102">
        <f t="shared" si="63"/>
        <v>4.2007336467271006E-2</v>
      </c>
      <c r="X67" s="101">
        <f t="shared" si="64"/>
        <v>-7.4364361632070475E-4</v>
      </c>
    </row>
    <row r="68" spans="1:24" ht="19.5" customHeight="1" x14ac:dyDescent="0.25">
      <c r="A68" s="24"/>
      <c r="B68" t="s">
        <v>37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12">
        <v>275503</v>
      </c>
      <c r="J68" s="11">
        <v>195205</v>
      </c>
      <c r="K68" s="162">
        <v>200908</v>
      </c>
      <c r="M68" s="77">
        <f>C68/C67</f>
        <v>0.8771481482571919</v>
      </c>
      <c r="N68" s="18">
        <f>D68/D67</f>
        <v>0.72036204995028874</v>
      </c>
      <c r="O68" s="18">
        <f>E68/E67</f>
        <v>0.73682302699396229</v>
      </c>
      <c r="P68" s="18">
        <f>F68/F67</f>
        <v>0.82683658484542943</v>
      </c>
      <c r="Q68" s="18">
        <f>G68/G67</f>
        <v>0.91050063912318491</v>
      </c>
      <c r="R68" s="18">
        <f t="shared" ref="R68" si="92">H68/H67</f>
        <v>0.80327217992626687</v>
      </c>
      <c r="S68" s="195">
        <f>I68/I67</f>
        <v>0.87007999595756713</v>
      </c>
      <c r="T68" s="196">
        <f t="shared" ref="T68" si="93">J68/J67</f>
        <v>0.87644742572612622</v>
      </c>
      <c r="U68" s="197">
        <f t="shared" ref="U68" si="94">K68/K67</f>
        <v>0.86568797693888722</v>
      </c>
      <c r="W68" s="103">
        <f t="shared" si="63"/>
        <v>2.9215440178274123E-2</v>
      </c>
      <c r="X68" s="108">
        <f t="shared" si="64"/>
        <v>-1.0759448787239001</v>
      </c>
    </row>
    <row r="69" spans="1:24" ht="19.5" customHeight="1" thickBot="1" x14ac:dyDescent="0.3">
      <c r="A69" s="204"/>
      <c r="B69" t="s">
        <v>36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12">
        <v>41138</v>
      </c>
      <c r="J69" s="11">
        <v>27518</v>
      </c>
      <c r="K69" s="162">
        <v>31171</v>
      </c>
      <c r="M69" s="77">
        <f>C69/C67</f>
        <v>0.1228518517428081</v>
      </c>
      <c r="N69" s="18">
        <f>D69/D67</f>
        <v>0.27963795004971126</v>
      </c>
      <c r="O69" s="18">
        <f>E69/E67</f>
        <v>0.26317697300603765</v>
      </c>
      <c r="P69" s="18">
        <f>F69/F67</f>
        <v>0.17316341515457059</v>
      </c>
      <c r="Q69" s="18">
        <f>G69/G67</f>
        <v>8.9499360876815093E-2</v>
      </c>
      <c r="R69" s="18">
        <f t="shared" ref="R69" si="95">H69/H67</f>
        <v>0.19672782007373313</v>
      </c>
      <c r="S69" s="195">
        <f>I69/I67</f>
        <v>0.12992000404243292</v>
      </c>
      <c r="T69" s="196">
        <f t="shared" ref="T69" si="96">J69/J67</f>
        <v>0.12355257427387382</v>
      </c>
      <c r="U69" s="197">
        <f t="shared" ref="U69" si="97">K69/K67</f>
        <v>0.13431202306111281</v>
      </c>
      <c r="W69" s="103">
        <f t="shared" si="63"/>
        <v>0.13274947307217094</v>
      </c>
      <c r="X69" s="106">
        <f t="shared" si="64"/>
        <v>1.0759448787238988</v>
      </c>
    </row>
    <row r="70" spans="1:24" ht="19.5" customHeight="1" thickBot="1" x14ac:dyDescent="0.3">
      <c r="A70" s="5" t="s">
        <v>19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15">
        <v>2556411</v>
      </c>
      <c r="J70" s="14">
        <v>1855627</v>
      </c>
      <c r="K70" s="161">
        <v>2137591</v>
      </c>
      <c r="M70" s="135">
        <f>C70/C94</f>
        <v>5.2042999959834111E-3</v>
      </c>
      <c r="N70" s="21">
        <f>D70/D94</f>
        <v>4.3943330312502102E-3</v>
      </c>
      <c r="O70" s="21">
        <f>E70/E94</f>
        <v>5.5205973123056114E-3</v>
      </c>
      <c r="P70" s="21">
        <f>F70/F94</f>
        <v>4.39209160350506E-3</v>
      </c>
      <c r="Q70" s="21">
        <f>G70/G94</f>
        <v>3.7942538987681207E-3</v>
      </c>
      <c r="R70" s="21">
        <f t="shared" ref="R70" si="98">H70/H94</f>
        <v>3.5668463387466096E-3</v>
      </c>
      <c r="S70" s="192">
        <f>I70/I94</f>
        <v>3.4947532556239749E-3</v>
      </c>
      <c r="T70" s="193">
        <f t="shared" ref="T70" si="99">J70/J94</f>
        <v>3.5072500519138599E-3</v>
      </c>
      <c r="U70" s="194">
        <f t="shared" ref="U70" si="100">K70/K94</f>
        <v>3.8088100924441623E-3</v>
      </c>
      <c r="W70" s="102">
        <f t="shared" si="63"/>
        <v>0.15195079614599269</v>
      </c>
      <c r="X70" s="101">
        <f t="shared" si="64"/>
        <v>3.015600405303024E-2</v>
      </c>
    </row>
    <row r="71" spans="1:24" ht="19.5" customHeight="1" x14ac:dyDescent="0.25">
      <c r="A71" s="24"/>
      <c r="B71" t="s">
        <v>37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12">
        <v>1050046</v>
      </c>
      <c r="J71" s="11">
        <v>817337</v>
      </c>
      <c r="K71" s="162">
        <v>734618</v>
      </c>
      <c r="M71" s="77">
        <f>C71/C70</f>
        <v>0.16580317937554317</v>
      </c>
      <c r="N71" s="18">
        <f>D71/D70</f>
        <v>0.26162756117130959</v>
      </c>
      <c r="O71" s="18">
        <f>E71/E70</f>
        <v>0.34685207350600661</v>
      </c>
      <c r="P71" s="18">
        <f>F71/F70</f>
        <v>0.29261956581840903</v>
      </c>
      <c r="Q71" s="18">
        <f>G71/G70</f>
        <v>0.18317519869046203</v>
      </c>
      <c r="R71" s="18">
        <f t="shared" ref="R71" si="101">H71/H70</f>
        <v>0.25352325802320458</v>
      </c>
      <c r="S71" s="195">
        <f>I71/I70</f>
        <v>0.41075007109576667</v>
      </c>
      <c r="T71" s="196">
        <f t="shared" ref="T71" si="102">J71/J70</f>
        <v>0.4404640587790542</v>
      </c>
      <c r="U71" s="197">
        <f t="shared" ref="U71" si="103">K71/K70</f>
        <v>0.34366630473275755</v>
      </c>
      <c r="W71" s="103">
        <f t="shared" si="63"/>
        <v>-0.10120550030158919</v>
      </c>
      <c r="X71" s="108">
        <f t="shared" si="64"/>
        <v>-9.6797754046296642</v>
      </c>
    </row>
    <row r="72" spans="1:24" ht="19.5" customHeight="1" thickBot="1" x14ac:dyDescent="0.3">
      <c r="A72" s="204"/>
      <c r="B72" t="s">
        <v>36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12">
        <v>1506365</v>
      </c>
      <c r="J72" s="11">
        <v>1038290</v>
      </c>
      <c r="K72" s="162">
        <v>1402973</v>
      </c>
      <c r="M72" s="77">
        <f>C72/C70</f>
        <v>0.83419682062445688</v>
      </c>
      <c r="N72" s="18">
        <f>D72/D70</f>
        <v>0.73837243882869041</v>
      </c>
      <c r="O72" s="18">
        <f>E72/E70</f>
        <v>0.65314792649399345</v>
      </c>
      <c r="P72" s="18">
        <f>F72/F70</f>
        <v>0.70738043418159091</v>
      </c>
      <c r="Q72" s="18">
        <f>G72/G70</f>
        <v>0.81682480130953794</v>
      </c>
      <c r="R72" s="18">
        <f t="shared" ref="R72" si="104">H72/H70</f>
        <v>0.74647674197679537</v>
      </c>
      <c r="S72" s="195">
        <f>I72/I70</f>
        <v>0.58924992890423333</v>
      </c>
      <c r="T72" s="196">
        <f t="shared" ref="T72" si="105">J72/J70</f>
        <v>0.55953594122094585</v>
      </c>
      <c r="U72" s="197">
        <f t="shared" ref="U72" si="106">K72/K70</f>
        <v>0.65633369526724239</v>
      </c>
      <c r="W72" s="103">
        <f t="shared" si="63"/>
        <v>0.35123424091535121</v>
      </c>
      <c r="X72" s="106">
        <f t="shared" si="64"/>
        <v>9.6797754046296536</v>
      </c>
    </row>
    <row r="73" spans="1:24" ht="19.5" customHeight="1" thickBot="1" x14ac:dyDescent="0.3">
      <c r="A73" s="5" t="s">
        <v>20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15">
        <v>35171890</v>
      </c>
      <c r="J73" s="14">
        <v>25143966</v>
      </c>
      <c r="K73" s="161">
        <v>26999706</v>
      </c>
      <c r="M73" s="135">
        <f>C73/C94</f>
        <v>6.4535395005953414E-2</v>
      </c>
      <c r="N73" s="21">
        <f>D73/D94</f>
        <v>5.3654909283826414E-2</v>
      </c>
      <c r="O73" s="21">
        <f>E73/E94</f>
        <v>4.9541932879414698E-2</v>
      </c>
      <c r="P73" s="21">
        <f>F73/F94</f>
        <v>4.7659836758630621E-2</v>
      </c>
      <c r="Q73" s="21">
        <f>G73/G94</f>
        <v>4.5566779429327103E-2</v>
      </c>
      <c r="R73" s="21">
        <f t="shared" ref="R73" si="107">H73/H94</f>
        <v>4.1745394965099096E-2</v>
      </c>
      <c r="S73" s="192">
        <f>I73/I94</f>
        <v>4.8081891794374353E-2</v>
      </c>
      <c r="T73" s="193">
        <f t="shared" ref="T73" si="108">J73/J94</f>
        <v>4.7523654300578907E-2</v>
      </c>
      <c r="U73" s="194">
        <f t="shared" ref="U73" si="109">K73/K94</f>
        <v>4.8108713362764531E-2</v>
      </c>
      <c r="W73" s="102">
        <f t="shared" si="63"/>
        <v>7.380458595911242E-2</v>
      </c>
      <c r="X73" s="101">
        <f t="shared" si="64"/>
        <v>5.8505906218562359E-2</v>
      </c>
    </row>
    <row r="74" spans="1:24" ht="19.5" customHeight="1" x14ac:dyDescent="0.25">
      <c r="A74" s="24"/>
      <c r="B74" t="s">
        <v>37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12">
        <v>18764035</v>
      </c>
      <c r="J74" s="11">
        <v>13730116</v>
      </c>
      <c r="K74" s="162">
        <v>16219748</v>
      </c>
      <c r="M74" s="77">
        <f>C74/C73</f>
        <v>0.66854377711600821</v>
      </c>
      <c r="N74" s="18">
        <f>D74/D73</f>
        <v>0.56659061328703353</v>
      </c>
      <c r="O74" s="18">
        <f>E74/E73</f>
        <v>0.53871894790591246</v>
      </c>
      <c r="P74" s="18">
        <f>F74/F73</f>
        <v>0.54709446119847893</v>
      </c>
      <c r="Q74" s="18">
        <f>G74/G73</f>
        <v>0.38325856226303656</v>
      </c>
      <c r="R74" s="18">
        <f t="shared" ref="R74" si="110">H74/H73</f>
        <v>0.33413214767062355</v>
      </c>
      <c r="S74" s="195">
        <f>I74/I73</f>
        <v>0.533495214502263</v>
      </c>
      <c r="T74" s="196">
        <f t="shared" ref="T74" si="111">J74/J73</f>
        <v>0.54606007660048539</v>
      </c>
      <c r="U74" s="197">
        <f t="shared" ref="U74" si="112">K74/K73</f>
        <v>0.60073794877618292</v>
      </c>
      <c r="W74" s="103">
        <f t="shared" si="63"/>
        <v>0.18132636315672787</v>
      </c>
      <c r="X74" s="108">
        <f t="shared" si="64"/>
        <v>5.4677872175697528</v>
      </c>
    </row>
    <row r="75" spans="1:24" ht="19.5" customHeight="1" thickBot="1" x14ac:dyDescent="0.3">
      <c r="A75" s="204"/>
      <c r="B75" t="s">
        <v>36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12">
        <v>16407855</v>
      </c>
      <c r="J75" s="11">
        <v>11413850</v>
      </c>
      <c r="K75" s="162">
        <v>10779958</v>
      </c>
      <c r="M75" s="77">
        <f>C75/C73</f>
        <v>0.33145622288399185</v>
      </c>
      <c r="N75" s="18">
        <f>D75/D73</f>
        <v>0.43340938671296647</v>
      </c>
      <c r="O75" s="18">
        <f>E75/E73</f>
        <v>0.46128105209408754</v>
      </c>
      <c r="P75" s="18">
        <f>F75/F73</f>
        <v>0.45290553880152112</v>
      </c>
      <c r="Q75" s="18">
        <f>G75/G73</f>
        <v>0.61674143773696344</v>
      </c>
      <c r="R75" s="18">
        <f t="shared" ref="R75" si="113">H75/H73</f>
        <v>0.66586785232937651</v>
      </c>
      <c r="S75" s="195">
        <f>I75/I73</f>
        <v>0.466504785497737</v>
      </c>
      <c r="T75" s="196">
        <f t="shared" ref="T75" si="114">J75/J73</f>
        <v>0.45393992339951461</v>
      </c>
      <c r="U75" s="197">
        <f t="shared" ref="U75" si="115">K75/K73</f>
        <v>0.39926205122381703</v>
      </c>
      <c r="W75" s="103">
        <f t="shared" si="63"/>
        <v>-5.553708871239766E-2</v>
      </c>
      <c r="X75" s="106">
        <f t="shared" si="64"/>
        <v>-5.4677872175697582</v>
      </c>
    </row>
    <row r="76" spans="1:24" ht="19.5" customHeight="1" thickBot="1" x14ac:dyDescent="0.3">
      <c r="A76" s="5" t="s">
        <v>86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15">
        <v>6566246</v>
      </c>
      <c r="J76" s="14">
        <v>4784106</v>
      </c>
      <c r="K76" s="161">
        <v>5856583</v>
      </c>
      <c r="M76" s="135">
        <f>C76/C94</f>
        <v>3.7473280999106551E-3</v>
      </c>
      <c r="N76" s="21">
        <f>D76/D94</f>
        <v>3.9309924735187246E-3</v>
      </c>
      <c r="O76" s="21">
        <f>E76/E94</f>
        <v>6.0403100336657266E-3</v>
      </c>
      <c r="P76" s="21">
        <f>F76/F94</f>
        <v>8.1524596155677417E-3</v>
      </c>
      <c r="Q76" s="21">
        <f>G76/G94</f>
        <v>9.5749700729583932E-3</v>
      </c>
      <c r="R76" s="21">
        <f t="shared" ref="R76" si="116">H76/H94</f>
        <v>8.9312360107388494E-3</v>
      </c>
      <c r="S76" s="192">
        <f>I76/I94</f>
        <v>8.9764163844264101E-3</v>
      </c>
      <c r="T76" s="193">
        <f t="shared" ref="T76" si="117">J76/J94</f>
        <v>9.0422568850644057E-3</v>
      </c>
      <c r="U76" s="194">
        <f t="shared" ref="U76" si="118">K76/K94</f>
        <v>1.043539780885909E-2</v>
      </c>
      <c r="W76" s="102">
        <f t="shared" si="63"/>
        <v>0.22417500782800381</v>
      </c>
      <c r="X76" s="101">
        <f t="shared" si="64"/>
        <v>0.1393140923794684</v>
      </c>
    </row>
    <row r="77" spans="1:24" ht="19.5" customHeight="1" x14ac:dyDescent="0.25">
      <c r="A77" s="24"/>
      <c r="B77" t="s">
        <v>37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12">
        <v>4071372</v>
      </c>
      <c r="J77" s="11">
        <v>3057339</v>
      </c>
      <c r="K77" s="162">
        <v>3704900</v>
      </c>
      <c r="M77" s="77">
        <f>C77/C76</f>
        <v>0.52570440913573291</v>
      </c>
      <c r="N77" s="18">
        <f>D77/D76</f>
        <v>0.57904287275554966</v>
      </c>
      <c r="O77" s="18">
        <f>E77/E76</f>
        <v>0.73861719619585675</v>
      </c>
      <c r="P77" s="18">
        <f>F77/F76</f>
        <v>0.78997028623767207</v>
      </c>
      <c r="Q77" s="18">
        <f>G77/G76</f>
        <v>0.69836866780423079</v>
      </c>
      <c r="R77" s="18">
        <f t="shared" ref="R77" si="119">H77/H76</f>
        <v>0.55935780494929777</v>
      </c>
      <c r="S77" s="195">
        <f>I77/I76</f>
        <v>0.62004560901312566</v>
      </c>
      <c r="T77" s="196">
        <f t="shared" ref="T77" si="120">J77/J76</f>
        <v>0.63906171811410528</v>
      </c>
      <c r="U77" s="197">
        <f t="shared" ref="U77" si="121">K77/K76</f>
        <v>0.63260437015918669</v>
      </c>
      <c r="W77" s="103">
        <f t="shared" si="63"/>
        <v>0.21180542949277134</v>
      </c>
      <c r="X77" s="108">
        <f t="shared" si="64"/>
        <v>-0.64573479549185908</v>
      </c>
    </row>
    <row r="78" spans="1:24" ht="19.5" customHeight="1" thickBot="1" x14ac:dyDescent="0.3">
      <c r="A78" s="204"/>
      <c r="B78" t="s">
        <v>36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12">
        <v>2494874</v>
      </c>
      <c r="J78" s="11">
        <v>1726767</v>
      </c>
      <c r="K78" s="162">
        <v>2151683</v>
      </c>
      <c r="M78" s="77">
        <f>C78/C76</f>
        <v>0.47429559086426709</v>
      </c>
      <c r="N78" s="18">
        <f>D78/D76</f>
        <v>0.42095712724445034</v>
      </c>
      <c r="O78" s="18">
        <f>E78/E76</f>
        <v>0.2613828038041433</v>
      </c>
      <c r="P78" s="18">
        <f>F78/F76</f>
        <v>0.21002971376232796</v>
      </c>
      <c r="Q78" s="18">
        <f>G78/G76</f>
        <v>0.30163133219576915</v>
      </c>
      <c r="R78" s="18">
        <f t="shared" ref="R78" si="122">H78/H76</f>
        <v>0.44064219505070218</v>
      </c>
      <c r="S78" s="195">
        <f>I78/I76</f>
        <v>0.37995439098687439</v>
      </c>
      <c r="T78" s="196">
        <f t="shared" ref="T78" si="123">J78/J76</f>
        <v>0.36093828188589466</v>
      </c>
      <c r="U78" s="197">
        <f t="shared" ref="U78" si="124">K78/K76</f>
        <v>0.36739562984081331</v>
      </c>
      <c r="W78" s="103">
        <f t="shared" si="63"/>
        <v>0.24607604847671979</v>
      </c>
      <c r="X78" s="106">
        <f t="shared" si="64"/>
        <v>0.64573479549186463</v>
      </c>
    </row>
    <row r="79" spans="1:24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15">
        <v>30672363</v>
      </c>
      <c r="J79" s="14">
        <v>21878045</v>
      </c>
      <c r="K79" s="161">
        <v>20554977</v>
      </c>
      <c r="M79" s="135">
        <f>C79/C94</f>
        <v>3.2035167505552464E-2</v>
      </c>
      <c r="N79" s="21">
        <f>D79/D94</f>
        <v>3.6030767966294307E-2</v>
      </c>
      <c r="O79" s="21">
        <f>E79/E94</f>
        <v>4.0346893827591594E-2</v>
      </c>
      <c r="P79" s="21">
        <f>F79/F94</f>
        <v>3.432966521792135E-2</v>
      </c>
      <c r="Q79" s="21">
        <f>G79/G94</f>
        <v>3.3606222011077651E-2</v>
      </c>
      <c r="R79" s="21">
        <f t="shared" ref="R79" si="125">H79/H94</f>
        <v>4.0181363292242887E-2</v>
      </c>
      <c r="S79" s="192">
        <f>I79/I94</f>
        <v>4.1930792995308795E-2</v>
      </c>
      <c r="T79" s="193">
        <f t="shared" ref="T79" si="126">J79/J94</f>
        <v>4.1350861170927004E-2</v>
      </c>
      <c r="U79" s="194">
        <f t="shared" ref="U79" si="127">K79/K94</f>
        <v>3.6625343130448074E-2</v>
      </c>
      <c r="W79" s="102">
        <f t="shared" si="63"/>
        <v>-6.0474690494511735E-2</v>
      </c>
      <c r="X79" s="101">
        <f t="shared" si="64"/>
        <v>-0.4725518040478931</v>
      </c>
    </row>
    <row r="80" spans="1:24" ht="19.5" customHeight="1" x14ac:dyDescent="0.25">
      <c r="A80" s="24"/>
      <c r="B80" t="s">
        <v>37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12">
        <v>15105832</v>
      </c>
      <c r="J80" s="11">
        <v>11247264</v>
      </c>
      <c r="K80" s="162">
        <v>10195027</v>
      </c>
      <c r="M80" s="77">
        <f>C80/C79</f>
        <v>0.46953149853970777</v>
      </c>
      <c r="N80" s="18">
        <f>D80/D79</f>
        <v>0.43004774500843052</v>
      </c>
      <c r="O80" s="18">
        <f>E80/E79</f>
        <v>0.40744916348498389</v>
      </c>
      <c r="P80" s="18">
        <f>F80/F79</f>
        <v>0.36160448166360487</v>
      </c>
      <c r="Q80" s="18">
        <f>G80/G79</f>
        <v>0.18760122130912313</v>
      </c>
      <c r="R80" s="18">
        <f t="shared" ref="R80" si="128">H80/H79</f>
        <v>0.31781961814950699</v>
      </c>
      <c r="S80" s="195">
        <f>I80/I79</f>
        <v>0.49248999824369583</v>
      </c>
      <c r="T80" s="196">
        <f t="shared" ref="T80" si="129">J80/J79</f>
        <v>0.51408907880023103</v>
      </c>
      <c r="U80" s="197">
        <f t="shared" ref="U80" si="130">K80/K79</f>
        <v>0.49598824654486356</v>
      </c>
      <c r="W80" s="103">
        <f t="shared" si="63"/>
        <v>-9.3554930336835693E-2</v>
      </c>
      <c r="X80" s="108">
        <f t="shared" si="64"/>
        <v>-1.8100832255367461</v>
      </c>
    </row>
    <row r="81" spans="1:24" ht="19.5" customHeight="1" thickBot="1" x14ac:dyDescent="0.3">
      <c r="A81" s="204"/>
      <c r="B81" t="s">
        <v>36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12">
        <v>15566531</v>
      </c>
      <c r="J81" s="11">
        <v>10630781</v>
      </c>
      <c r="K81" s="162">
        <v>10359950</v>
      </c>
      <c r="M81" s="77">
        <f>C81/C79</f>
        <v>0.53046850146029223</v>
      </c>
      <c r="N81" s="18">
        <f>D81/D79</f>
        <v>0.56995225499156943</v>
      </c>
      <c r="O81" s="18">
        <f>E81/E79</f>
        <v>0.59255083651501617</v>
      </c>
      <c r="P81" s="18">
        <f>F81/F79</f>
        <v>0.63839551833639507</v>
      </c>
      <c r="Q81" s="18">
        <f>G81/G79</f>
        <v>0.81239877869087684</v>
      </c>
      <c r="R81" s="18">
        <f t="shared" ref="R81" si="131">H81/H79</f>
        <v>0.68218038185049301</v>
      </c>
      <c r="S81" s="195">
        <f>I81/I79</f>
        <v>0.50751000175630423</v>
      </c>
      <c r="T81" s="196">
        <f t="shared" ref="T81" si="132">J81/J79</f>
        <v>0.48591092119976897</v>
      </c>
      <c r="U81" s="197">
        <f t="shared" ref="U81" si="133">K81/K79</f>
        <v>0.50401175345513649</v>
      </c>
      <c r="W81" s="103">
        <f t="shared" si="63"/>
        <v>-2.5476115066240194E-2</v>
      </c>
      <c r="X81" s="106">
        <f t="shared" si="64"/>
        <v>1.8100832255367516</v>
      </c>
    </row>
    <row r="82" spans="1:24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15">
        <v>35594511</v>
      </c>
      <c r="J82" s="14">
        <v>26398278</v>
      </c>
      <c r="K82" s="161">
        <v>25931786</v>
      </c>
      <c r="M82" s="135">
        <f>C82/C94</f>
        <v>3.487747474848038E-2</v>
      </c>
      <c r="N82" s="21">
        <f>D82/D94</f>
        <v>3.3947096822842374E-2</v>
      </c>
      <c r="O82" s="21">
        <f>E82/E94</f>
        <v>3.1110960000721385E-2</v>
      </c>
      <c r="P82" s="21">
        <f>F82/F94</f>
        <v>4.8317321966914149E-2</v>
      </c>
      <c r="Q82" s="21">
        <f>G82/G94</f>
        <v>5.1099576116423295E-2</v>
      </c>
      <c r="R82" s="21">
        <f t="shared" ref="R82" si="134">H82/H94</f>
        <v>4.7661716899565651E-2</v>
      </c>
      <c r="S82" s="192">
        <f>I82/I94</f>
        <v>4.8659637749795863E-2</v>
      </c>
      <c r="T82" s="193">
        <f t="shared" ref="T82" si="135">J82/J94</f>
        <v>4.9894381729699185E-2</v>
      </c>
      <c r="U82" s="194">
        <f t="shared" ref="U82" si="136">K82/K94</f>
        <v>4.6205868303104865E-2</v>
      </c>
      <c r="W82" s="102">
        <f t="shared" si="63"/>
        <v>-1.7671304166127805E-2</v>
      </c>
      <c r="X82" s="101">
        <f t="shared" si="64"/>
        <v>-0.36885134265943198</v>
      </c>
    </row>
    <row r="83" spans="1:24" ht="19.5" customHeight="1" x14ac:dyDescent="0.25">
      <c r="A83" s="24"/>
      <c r="B83" t="s">
        <v>37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12">
        <v>18869553</v>
      </c>
      <c r="J83" s="11">
        <v>14322211</v>
      </c>
      <c r="K83" s="162">
        <v>14620645</v>
      </c>
      <c r="M83" s="77">
        <f>C83/C82</f>
        <v>0.51681966878337737</v>
      </c>
      <c r="N83" s="18">
        <f>D83/D82</f>
        <v>0.51624957768638113</v>
      </c>
      <c r="O83" s="18">
        <f>E83/E82</f>
        <v>0.47100718442509826</v>
      </c>
      <c r="P83" s="18">
        <f>F83/F82</f>
        <v>0.52844610940324754</v>
      </c>
      <c r="Q83" s="18">
        <f>G83/G82</f>
        <v>0.39201231375124024</v>
      </c>
      <c r="R83" s="18">
        <f t="shared" ref="R83" si="137">H83/H82</f>
        <v>0.36767433091500573</v>
      </c>
      <c r="S83" s="195">
        <f>I83/I82</f>
        <v>0.53012536118279585</v>
      </c>
      <c r="T83" s="196">
        <f t="shared" ref="T83" si="138">J83/J82</f>
        <v>0.54254338104932454</v>
      </c>
      <c r="U83" s="197">
        <f t="shared" ref="U83" si="139">K83/K82</f>
        <v>0.56381172511604094</v>
      </c>
      <c r="W83" s="103">
        <f t="shared" si="63"/>
        <v>2.0837145884807871E-2</v>
      </c>
      <c r="X83" s="108">
        <f t="shared" si="64"/>
        <v>2.1268344066716405</v>
      </c>
    </row>
    <row r="84" spans="1:24" ht="19.5" customHeight="1" thickBot="1" x14ac:dyDescent="0.3">
      <c r="A84" s="204"/>
      <c r="B84" t="s">
        <v>36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12">
        <v>16724958</v>
      </c>
      <c r="J84" s="11">
        <v>12076067</v>
      </c>
      <c r="K84" s="162">
        <v>11311141</v>
      </c>
      <c r="M84" s="77">
        <f>C84/C82</f>
        <v>0.48318033121662263</v>
      </c>
      <c r="N84" s="18">
        <f>D84/D82</f>
        <v>0.48375042231361881</v>
      </c>
      <c r="O84" s="18">
        <f>E84/E82</f>
        <v>0.52899281557490174</v>
      </c>
      <c r="P84" s="18">
        <f>F84/F82</f>
        <v>0.47155389059675246</v>
      </c>
      <c r="Q84" s="18">
        <f>G84/G82</f>
        <v>0.60798768624875976</v>
      </c>
      <c r="R84" s="18">
        <f t="shared" ref="R84" si="140">H84/H82</f>
        <v>0.63232566908499432</v>
      </c>
      <c r="S84" s="195">
        <f>I84/I82</f>
        <v>0.46987463881720415</v>
      </c>
      <c r="T84" s="196">
        <f t="shared" ref="T84" si="141">J84/J82</f>
        <v>0.45745661895067552</v>
      </c>
      <c r="U84" s="197">
        <f t="shared" ref="U84" si="142">K84/K82</f>
        <v>0.436188274883959</v>
      </c>
      <c r="W84" s="103">
        <f t="shared" si="63"/>
        <v>-6.3342311698005652E-2</v>
      </c>
      <c r="X84" s="106">
        <f t="shared" si="64"/>
        <v>-2.1268344066716516</v>
      </c>
    </row>
    <row r="85" spans="1:24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15">
        <v>89118587</v>
      </c>
      <c r="J85" s="14">
        <v>65074767</v>
      </c>
      <c r="K85" s="161">
        <v>67848082</v>
      </c>
      <c r="M85" s="135">
        <f>C85/C94</f>
        <v>9.4140276056629085E-2</v>
      </c>
      <c r="N85" s="21">
        <f>D85/D94</f>
        <v>9.2729131568643222E-2</v>
      </c>
      <c r="O85" s="21">
        <f>E85/E94</f>
        <v>0.10346594175346538</v>
      </c>
      <c r="P85" s="21">
        <f>F85/F94</f>
        <v>0.11194953379871024</v>
      </c>
      <c r="Q85" s="21">
        <f>G85/G94</f>
        <v>0.13153830796022056</v>
      </c>
      <c r="R85" s="21">
        <f t="shared" ref="R85" si="143">H85/H94</f>
        <v>0.13451396630176549</v>
      </c>
      <c r="S85" s="192">
        <f>I85/I94</f>
        <v>0.12182996867673408</v>
      </c>
      <c r="T85" s="193">
        <f t="shared" ref="T85" si="144">J85/J94</f>
        <v>0.12299534332009199</v>
      </c>
      <c r="U85" s="194">
        <f t="shared" ref="U85" si="145">K85/K94</f>
        <v>0.12089331376983675</v>
      </c>
      <c r="W85" s="102">
        <f t="shared" si="63"/>
        <v>4.2617363501278462E-2</v>
      </c>
      <c r="X85" s="101">
        <f t="shared" si="64"/>
        <v>-0.21020295502552355</v>
      </c>
    </row>
    <row r="86" spans="1:24" ht="19.5" customHeight="1" x14ac:dyDescent="0.25">
      <c r="A86" s="24"/>
      <c r="B86" t="s">
        <v>37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12">
        <v>22797838</v>
      </c>
      <c r="J86" s="11">
        <v>17574082</v>
      </c>
      <c r="K86" s="162">
        <v>18740867</v>
      </c>
      <c r="M86" s="77">
        <f>C86/C85</f>
        <v>0.31785788792567005</v>
      </c>
      <c r="N86" s="18">
        <f>D86/D85</f>
        <v>0.29590446756084721</v>
      </c>
      <c r="O86" s="18">
        <f>E86/E85</f>
        <v>0.26288008359946441</v>
      </c>
      <c r="P86" s="18">
        <f>F86/F85</f>
        <v>0.30879967973474248</v>
      </c>
      <c r="Q86" s="18">
        <f>G86/G85</f>
        <v>0.17746462994382131</v>
      </c>
      <c r="R86" s="18">
        <f t="shared" ref="R86" si="146">H86/H85</f>
        <v>0.15808070935840959</v>
      </c>
      <c r="S86" s="195">
        <f>I86/I85</f>
        <v>0.25581462596573712</v>
      </c>
      <c r="T86" s="196">
        <f t="shared" ref="T86" si="147">J86/J85</f>
        <v>0.27005985284588113</v>
      </c>
      <c r="U86" s="345">
        <f t="shared" ref="U86" si="148">K86/K85</f>
        <v>0.27621808085894012</v>
      </c>
      <c r="W86" s="103">
        <f t="shared" si="63"/>
        <v>6.6392372585947879E-2</v>
      </c>
      <c r="X86" s="108">
        <f t="shared" si="64"/>
        <v>0.61582280130589861</v>
      </c>
    </row>
    <row r="87" spans="1:24" ht="19.5" customHeight="1" thickBot="1" x14ac:dyDescent="0.3">
      <c r="A87" s="204"/>
      <c r="B87" t="s">
        <v>36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12">
        <v>66320749</v>
      </c>
      <c r="J87" s="11">
        <v>47500685</v>
      </c>
      <c r="K87" s="162">
        <v>49107215</v>
      </c>
      <c r="M87" s="77">
        <f>C87/C85</f>
        <v>0.68214211207432995</v>
      </c>
      <c r="N87" s="18">
        <f>D87/D85</f>
        <v>0.70409553243915279</v>
      </c>
      <c r="O87" s="18">
        <f>E87/E85</f>
        <v>0.73711991640053565</v>
      </c>
      <c r="P87" s="18">
        <f>F87/F85</f>
        <v>0.69120032026525746</v>
      </c>
      <c r="Q87" s="18">
        <f>G87/G85</f>
        <v>0.82253537005617872</v>
      </c>
      <c r="R87" s="18">
        <f t="shared" ref="R87" si="149">H87/H85</f>
        <v>0.84191929064159043</v>
      </c>
      <c r="S87" s="195">
        <f>I87/I85</f>
        <v>0.74418537403426288</v>
      </c>
      <c r="T87" s="196">
        <f t="shared" ref="T87" si="150">J87/J85</f>
        <v>0.72994014715411892</v>
      </c>
      <c r="U87" s="197">
        <f t="shared" ref="U87" si="151">K87/K85</f>
        <v>0.72378191914105983</v>
      </c>
      <c r="W87" s="103">
        <f t="shared" si="63"/>
        <v>3.3821196473271913E-2</v>
      </c>
      <c r="X87" s="106">
        <f t="shared" si="64"/>
        <v>-0.61582280130590972</v>
      </c>
    </row>
    <row r="88" spans="1:24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212648099</v>
      </c>
      <c r="I88" s="15">
        <v>259319505</v>
      </c>
      <c r="J88" s="14">
        <v>184029847</v>
      </c>
      <c r="K88" s="161">
        <v>199177925</v>
      </c>
      <c r="M88" s="135">
        <f>C88/C94</f>
        <v>0.43345906417755325</v>
      </c>
      <c r="N88" s="21">
        <f>D88/D94</f>
        <v>0.41546163762951022</v>
      </c>
      <c r="O88" s="21">
        <f>E88/E94</f>
        <v>0.41163387721560685</v>
      </c>
      <c r="P88" s="21">
        <f>F88/F94</f>
        <v>0.39726462950489433</v>
      </c>
      <c r="Q88" s="21">
        <f>G88/G94</f>
        <v>0.37163790477716485</v>
      </c>
      <c r="R88" s="21">
        <f t="shared" ref="R88" si="152">H88/H94</f>
        <v>0.36668816083759365</v>
      </c>
      <c r="S88" s="192">
        <f>I88/I94</f>
        <v>0.35450390580604901</v>
      </c>
      <c r="T88" s="193">
        <f t="shared" ref="T88" si="153">J88/J94</f>
        <v>0.34782781800677059</v>
      </c>
      <c r="U88" s="194">
        <f t="shared" ref="U88" si="154">K88/K94</f>
        <v>0.35489992750347771</v>
      </c>
      <c r="W88" s="102">
        <f t="shared" si="63"/>
        <v>8.2313158691046454E-2</v>
      </c>
      <c r="X88" s="101">
        <f t="shared" si="64"/>
        <v>0.7072109496707113</v>
      </c>
    </row>
    <row r="89" spans="1:24" ht="19.5" customHeight="1" x14ac:dyDescent="0.25">
      <c r="A89" s="24"/>
      <c r="B89" t="s">
        <v>37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66475834</v>
      </c>
      <c r="I89" s="12">
        <v>115826555</v>
      </c>
      <c r="J89" s="11">
        <v>85038911</v>
      </c>
      <c r="K89" s="190">
        <v>100011596</v>
      </c>
      <c r="M89" s="77">
        <f>C89/C88</f>
        <v>0.45973679603547613</v>
      </c>
      <c r="N89" s="18">
        <f>D89/D88</f>
        <v>0.48709068195300548</v>
      </c>
      <c r="O89" s="18">
        <f>E89/E88</f>
        <v>0.52356454464189761</v>
      </c>
      <c r="P89" s="18">
        <f>F89/F88</f>
        <v>0.52479910027071741</v>
      </c>
      <c r="Q89" s="18">
        <f>G89/G88</f>
        <v>0.34678751452878248</v>
      </c>
      <c r="R89" s="18">
        <f t="shared" ref="R89" si="155">H89/H88</f>
        <v>0.3126095850967377</v>
      </c>
      <c r="S89" s="195">
        <f>I89/I88</f>
        <v>0.44665577701145159</v>
      </c>
      <c r="T89" s="196">
        <f t="shared" ref="T89" si="156">J89/J88</f>
        <v>0.46209303754950143</v>
      </c>
      <c r="U89" s="197">
        <f t="shared" ref="U89" si="157">K89/K88</f>
        <v>0.50212188926056944</v>
      </c>
      <c r="W89" s="103">
        <f t="shared" si="63"/>
        <v>0.17606863521570731</v>
      </c>
      <c r="X89" s="108">
        <f t="shared" si="64"/>
        <v>4.0028851711068016</v>
      </c>
    </row>
    <row r="90" spans="1:24" ht="19.5" customHeight="1" thickBot="1" x14ac:dyDescent="0.3">
      <c r="A90" s="204"/>
      <c r="B90" t="s">
        <v>36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146172265</v>
      </c>
      <c r="I90" s="12">
        <v>143492950</v>
      </c>
      <c r="J90" s="11">
        <v>98990936</v>
      </c>
      <c r="K90" s="162">
        <v>99166329</v>
      </c>
      <c r="M90" s="77">
        <f>C90/C88</f>
        <v>0.54026320396452387</v>
      </c>
      <c r="N90" s="18">
        <f>D90/D88</f>
        <v>0.51290931804699458</v>
      </c>
      <c r="O90" s="18">
        <f>E90/E88</f>
        <v>0.47643545535810244</v>
      </c>
      <c r="P90" s="18">
        <f>F90/F88</f>
        <v>0.47520089972928259</v>
      </c>
      <c r="Q90" s="18">
        <f>G90/G88</f>
        <v>0.65321248547121757</v>
      </c>
      <c r="R90" s="18">
        <f t="shared" ref="R90" si="158">H90/H88</f>
        <v>0.68739041490326236</v>
      </c>
      <c r="S90" s="195">
        <f>I90/I88</f>
        <v>0.55334422298854846</v>
      </c>
      <c r="T90" s="196">
        <f t="shared" ref="T90" si="159">J90/J88</f>
        <v>0.53790696245049863</v>
      </c>
      <c r="U90" s="197">
        <f t="shared" ref="U90" si="160">K90/K88</f>
        <v>0.49787811073943061</v>
      </c>
      <c r="W90" s="103">
        <f t="shared" si="63"/>
        <v>1.7718086835748275E-3</v>
      </c>
      <c r="X90" s="106">
        <f t="shared" si="64"/>
        <v>-4.0028851711068016</v>
      </c>
    </row>
    <row r="91" spans="1:24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15">
        <v>4287168</v>
      </c>
      <c r="J91" s="14">
        <v>3511417</v>
      </c>
      <c r="K91" s="161">
        <v>3806311</v>
      </c>
      <c r="M91" s="135">
        <f>C91/C94</f>
        <v>7.4591415592023761E-3</v>
      </c>
      <c r="N91" s="21">
        <f>D91/D94</f>
        <v>8.784283380272517E-3</v>
      </c>
      <c r="O91" s="21">
        <f>E91/E94</f>
        <v>1.2076861379981093E-2</v>
      </c>
      <c r="P91" s="21">
        <f>F91/F94</f>
        <v>8.9100609420459595E-3</v>
      </c>
      <c r="Q91" s="21">
        <f>G91/G94</f>
        <v>5.4438524452147669E-3</v>
      </c>
      <c r="R91" s="21">
        <f t="shared" ref="R91" si="161">H91/H94</f>
        <v>4.8213552596224878E-3</v>
      </c>
      <c r="S91" s="192">
        <f>I91/I94</f>
        <v>5.8607924646729044E-3</v>
      </c>
      <c r="T91" s="193">
        <f t="shared" ref="T91" si="162">J91/J94</f>
        <v>6.6367957868371233E-3</v>
      </c>
      <c r="U91" s="194">
        <f t="shared" ref="U91" si="163">K91/K94</f>
        <v>6.7821747714044605E-3</v>
      </c>
      <c r="W91" s="102">
        <f t="shared" si="63"/>
        <v>8.3981480980470272E-2</v>
      </c>
      <c r="X91" s="101">
        <f t="shared" si="64"/>
        <v>1.4537898456733721E-2</v>
      </c>
    </row>
    <row r="92" spans="1:24" ht="19.5" customHeight="1" x14ac:dyDescent="0.25">
      <c r="A92" s="24"/>
      <c r="B92" t="s">
        <v>37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12">
        <v>3296712</v>
      </c>
      <c r="J92" s="11">
        <v>2731119</v>
      </c>
      <c r="K92" s="162">
        <v>2818051</v>
      </c>
      <c r="M92" s="77">
        <f>C92/C91</f>
        <v>0.86392824187087658</v>
      </c>
      <c r="N92" s="18">
        <f>D92/D91</f>
        <v>0.87208276764408577</v>
      </c>
      <c r="O92" s="18">
        <f>E92/E91</f>
        <v>0.91605796511588522</v>
      </c>
      <c r="P92" s="18">
        <f>F92/F91</f>
        <v>0.88187247038347549</v>
      </c>
      <c r="Q92" s="18">
        <f>G92/G91</f>
        <v>0.77778835748065189</v>
      </c>
      <c r="R92" s="18">
        <f t="shared" ref="R92" si="164">H92/H91</f>
        <v>0.72125495980297416</v>
      </c>
      <c r="S92" s="195">
        <f>I92/I91</f>
        <v>0.76897196470957052</v>
      </c>
      <c r="T92" s="196">
        <f t="shared" ref="T92" si="165">J92/J91</f>
        <v>0.77778258748533713</v>
      </c>
      <c r="U92" s="197">
        <f t="shared" ref="U92" si="166">K92/K91</f>
        <v>0.74036278170648695</v>
      </c>
      <c r="W92" s="103">
        <f t="shared" si="63"/>
        <v>3.1830176568651898E-2</v>
      </c>
      <c r="X92" s="108">
        <f t="shared" si="64"/>
        <v>-3.7419805778850179</v>
      </c>
    </row>
    <row r="93" spans="1:24" ht="19.5" customHeight="1" thickBot="1" x14ac:dyDescent="0.3">
      <c r="A93" s="204"/>
      <c r="B93" t="s">
        <v>36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12">
        <v>990456</v>
      </c>
      <c r="J93" s="11">
        <v>780298</v>
      </c>
      <c r="K93" s="162">
        <v>988260</v>
      </c>
      <c r="M93" s="77">
        <f>C93/C91</f>
        <v>0.13607175812912345</v>
      </c>
      <c r="N93" s="18">
        <f>D93/D91</f>
        <v>0.12791723235591426</v>
      </c>
      <c r="O93" s="18">
        <f>E93/E91</f>
        <v>8.3942034884114794E-2</v>
      </c>
      <c r="P93" s="18">
        <f>F93/F91</f>
        <v>0.11812752961652451</v>
      </c>
      <c r="Q93" s="18">
        <f>G93/G91</f>
        <v>0.22221164251934805</v>
      </c>
      <c r="R93" s="18">
        <f t="shared" ref="R93" si="167">H93/H91</f>
        <v>0.2787450401970259</v>
      </c>
      <c r="S93" s="195">
        <f>I93/I91</f>
        <v>0.23102803529042948</v>
      </c>
      <c r="T93" s="196">
        <f t="shared" ref="T93" si="168">J93/J91</f>
        <v>0.22221741251466287</v>
      </c>
      <c r="U93" s="197">
        <f t="shared" ref="U93" si="169">K93/K91</f>
        <v>0.25963721829351305</v>
      </c>
      <c r="W93" s="103">
        <f t="shared" si="63"/>
        <v>0.26651612589036494</v>
      </c>
      <c r="X93" s="106">
        <f t="shared" si="64"/>
        <v>3.7419805778850179</v>
      </c>
    </row>
    <row r="94" spans="1:24" ht="19.5" customHeight="1" thickBot="1" x14ac:dyDescent="0.3">
      <c r="A94" s="470" t="s">
        <v>21</v>
      </c>
      <c r="B94" s="485"/>
      <c r="C94" s="216">
        <v>522010069</v>
      </c>
      <c r="D94" s="217">
        <v>577728402</v>
      </c>
      <c r="E94" s="212">
        <f t="shared" ref="E94:I94" si="170">E55+E58+E61+E64+E67+E70+E73+E76+E79+E82+E85+E88+E91</f>
        <v>623355917</v>
      </c>
      <c r="F94" s="212">
        <f t="shared" si="170"/>
        <v>683536290</v>
      </c>
      <c r="G94" s="212">
        <f t="shared" ref="G94" si="171">G55+G58+G61+G64+G67+G70+G73+G76+G79+G82+G85+G88+G91</f>
        <v>538247322</v>
      </c>
      <c r="H94" s="212">
        <f t="shared" si="170"/>
        <v>579915366</v>
      </c>
      <c r="I94" s="212">
        <f t="shared" si="170"/>
        <v>731499712</v>
      </c>
      <c r="J94" s="206">
        <f t="shared" ref="J94:K94" si="172">J55+J58+J61+J64+J67+J70+J73+J76+J79+J82+J85+J88+J91</f>
        <v>529083177</v>
      </c>
      <c r="K94" s="221">
        <f t="shared" si="172"/>
        <v>561222783</v>
      </c>
      <c r="M94" s="209">
        <f t="shared" ref="M94" si="173">M55+M58+M61+M64+M67+M70+M73+M76+M79+M82+M85+M88+M91</f>
        <v>0.99999999999999989</v>
      </c>
      <c r="N94" s="210">
        <f t="shared" ref="N94:O94" si="174">N55+N58+N61+N64+N67+N70+N73+N76+N79+N82+N85+N88+N91</f>
        <v>1</v>
      </c>
      <c r="O94" s="210">
        <f t="shared" si="174"/>
        <v>1</v>
      </c>
      <c r="P94" s="210">
        <f t="shared" ref="P94:R94" si="175">P55+P58+P61+P64+P67+P70+P73+P76+P79+P82+P85+P88+P91</f>
        <v>0.99999999999999989</v>
      </c>
      <c r="Q94" s="210">
        <f t="shared" ref="Q94" si="176">Q55+Q58+Q61+Q64+Q67+Q70+Q73+Q76+Q79+Q82+Q85+Q88+Q91</f>
        <v>0.99999999999999989</v>
      </c>
      <c r="R94" s="210">
        <f t="shared" si="175"/>
        <v>0.99999999999999989</v>
      </c>
      <c r="S94" s="211">
        <f t="shared" ref="S94:U94" si="177">S55+S58+S61+S64+S67+S70+S73+S76+S79+S82+S85+S88+S91</f>
        <v>0.99999999999999989</v>
      </c>
      <c r="T94" s="222">
        <f t="shared" si="177"/>
        <v>0.99999999999999989</v>
      </c>
      <c r="U94" s="223">
        <f t="shared" si="177"/>
        <v>0.99999999999999989</v>
      </c>
      <c r="W94" s="153">
        <f t="shared" si="63"/>
        <v>6.074584752862025E-2</v>
      </c>
      <c r="X94" s="156">
        <f t="shared" si="64"/>
        <v>0</v>
      </c>
    </row>
    <row r="95" spans="1:24" ht="19.5" customHeight="1" x14ac:dyDescent="0.25">
      <c r="A95" s="24"/>
      <c r="B95" t="s">
        <v>37</v>
      </c>
      <c r="C95" s="76">
        <f t="shared" ref="C95" si="178">C56+C59+C62+C65+C68+C71+C74+C77+C80+C83+C86+C89+C92</f>
        <v>251533440</v>
      </c>
      <c r="D95" s="11">
        <f t="shared" ref="D95:E95" si="179">D56+D59+D62+D65+D68+D71+D74+D77+D80+D83+D86+D89+D92</f>
        <v>288451381</v>
      </c>
      <c r="E95" s="11">
        <f t="shared" si="179"/>
        <v>313935902</v>
      </c>
      <c r="F95" s="11">
        <f t="shared" ref="F95:G95" si="180">F56+F59+F62+F65+F68+F71+F74+F77+F80+F83+F86+F89+F92</f>
        <v>351270523</v>
      </c>
      <c r="G95" s="11">
        <f t="shared" si="180"/>
        <v>187039707</v>
      </c>
      <c r="H95" s="11">
        <f t="shared" ref="H95" si="181">H56+H59+H62+H65+H68+H71+H74+H77+H80+H83+H86+H89+H92</f>
        <v>187635137</v>
      </c>
      <c r="I95" s="213">
        <f t="shared" ref="I95:K95" si="182">I56+I59+I62+I65+I68+I71+I74+I77+I80+I83+I86+I89+I92</f>
        <v>339012306</v>
      </c>
      <c r="J95" s="10">
        <f t="shared" si="182"/>
        <v>251990603</v>
      </c>
      <c r="K95" s="162">
        <f t="shared" si="182"/>
        <v>281982398</v>
      </c>
      <c r="M95" s="218">
        <f>C95/C94</f>
        <v>0.4818555329437525</v>
      </c>
      <c r="N95" s="196">
        <f>D95/D94</f>
        <v>0.49928544278146808</v>
      </c>
      <c r="O95" s="196">
        <f>E95/E94</f>
        <v>0.50362223801591022</v>
      </c>
      <c r="P95" s="196">
        <f>F95/F94</f>
        <v>0.51390179005711611</v>
      </c>
      <c r="Q95" s="196">
        <f>G95/G94</f>
        <v>0.3474977010661281</v>
      </c>
      <c r="R95" s="196">
        <f t="shared" ref="R95" si="183">H95/H94</f>
        <v>0.32355607042148976</v>
      </c>
      <c r="S95" s="205">
        <f t="shared" ref="S95" si="184">I95/I94</f>
        <v>0.46344831096802946</v>
      </c>
      <c r="T95" s="219">
        <f t="shared" ref="T95" si="185">J95/J94</f>
        <v>0.4762778594262505</v>
      </c>
      <c r="U95" s="197">
        <f t="shared" ref="U95" si="186">K95/K94</f>
        <v>0.50244289173841328</v>
      </c>
      <c r="W95" s="103">
        <f t="shared" si="63"/>
        <v>0.11901949772309565</v>
      </c>
      <c r="X95" s="108">
        <f t="shared" si="64"/>
        <v>2.616503231216277</v>
      </c>
    </row>
    <row r="96" spans="1:24" ht="19.5" customHeight="1" thickBot="1" x14ac:dyDescent="0.3">
      <c r="A96" s="31"/>
      <c r="B96" s="25" t="s">
        <v>36</v>
      </c>
      <c r="C96" s="215">
        <f t="shared" ref="C96" si="187">C57+C60+C63+C66+C69+C72+C75+C78+C81+C84+C87+C90+C93</f>
        <v>270476629</v>
      </c>
      <c r="D96" s="33">
        <f t="shared" ref="D96:E96" si="188">D57+D60+D63+D66+D69+D72+D75+D78+D81+D84+D87+D90+D93</f>
        <v>289277021</v>
      </c>
      <c r="E96" s="33">
        <f t="shared" si="188"/>
        <v>309420015</v>
      </c>
      <c r="F96" s="33">
        <f t="shared" ref="F96:G96" si="189">F57+F60+F63+F66+F69+F72+F75+F78+F81+F84+F87+F90+F93</f>
        <v>332265767</v>
      </c>
      <c r="G96" s="33">
        <f t="shared" si="189"/>
        <v>351207615</v>
      </c>
      <c r="H96" s="33">
        <f t="shared" ref="H96" si="190">H57+H60+H63+H66+H69+H72+H75+H78+H81+H84+H87+H90+H93</f>
        <v>392280229</v>
      </c>
      <c r="I96" s="214">
        <f t="shared" ref="I96:K96" si="191">I57+I60+I63+I66+I69+I72+I75+I78+I81+I84+I87+I90+I93</f>
        <v>392487406</v>
      </c>
      <c r="J96" s="32">
        <f t="shared" si="191"/>
        <v>277092574</v>
      </c>
      <c r="K96" s="163">
        <f t="shared" si="191"/>
        <v>279240385</v>
      </c>
      <c r="L96" s="220"/>
      <c r="M96" s="207">
        <f>C96/C94</f>
        <v>0.5181444670562475</v>
      </c>
      <c r="N96" s="208">
        <f>D96/D94</f>
        <v>0.50071455721853186</v>
      </c>
      <c r="O96" s="208">
        <f>E96/E94</f>
        <v>0.49637776198408973</v>
      </c>
      <c r="P96" s="208">
        <f>F96/F94</f>
        <v>0.48609820994288394</v>
      </c>
      <c r="Q96" s="208">
        <f>G96/G94</f>
        <v>0.6525022989338719</v>
      </c>
      <c r="R96" s="208">
        <f t="shared" ref="R96" si="192">H96/H94</f>
        <v>0.67644392957851029</v>
      </c>
      <c r="S96" s="198">
        <f t="shared" ref="S96" si="193">I96/I94</f>
        <v>0.53655168903197048</v>
      </c>
      <c r="T96" s="200">
        <f t="shared" ref="T96" si="194">J96/J94</f>
        <v>0.52372214057374955</v>
      </c>
      <c r="U96" s="199">
        <f t="shared" ref="U96" si="195">K96/K94</f>
        <v>0.49755710826158672</v>
      </c>
      <c r="V96" s="220"/>
      <c r="W96" s="105">
        <f t="shared" si="63"/>
        <v>7.751239843764272E-3</v>
      </c>
      <c r="X96" s="106">
        <f t="shared" si="64"/>
        <v>-2.6165032312162828</v>
      </c>
    </row>
    <row r="99" spans="1:13" x14ac:dyDescent="0.25">
      <c r="A99" s="1" t="s">
        <v>27</v>
      </c>
      <c r="M99" s="1" t="str">
        <f>W3</f>
        <v>VARIAÇÃO (JAN-SET)</v>
      </c>
    </row>
    <row r="100" spans="1:13" ht="15.75" thickBot="1" x14ac:dyDescent="0.3"/>
    <row r="101" spans="1:13" ht="24" customHeight="1" x14ac:dyDescent="0.25">
      <c r="A101" s="470" t="s">
        <v>26</v>
      </c>
      <c r="B101" s="485"/>
      <c r="C101" s="472">
        <v>2016</v>
      </c>
      <c r="D101" s="461">
        <v>2017</v>
      </c>
      <c r="E101" s="461">
        <v>2018</v>
      </c>
      <c r="F101" s="461">
        <v>2019</v>
      </c>
      <c r="G101" s="461">
        <v>2020</v>
      </c>
      <c r="H101" s="461">
        <v>2021</v>
      </c>
      <c r="I101" s="463">
        <v>2022</v>
      </c>
      <c r="J101" s="467" t="str">
        <f>J5</f>
        <v>janeiro - setembro</v>
      </c>
      <c r="K101" s="468"/>
      <c r="M101" s="478" t="s">
        <v>90</v>
      </c>
    </row>
    <row r="102" spans="1:13" ht="20.25" customHeight="1" thickBot="1" x14ac:dyDescent="0.3">
      <c r="A102" s="486"/>
      <c r="B102" s="487"/>
      <c r="C102" s="488"/>
      <c r="D102" s="469"/>
      <c r="E102" s="469"/>
      <c r="F102" s="469"/>
      <c r="G102" s="469"/>
      <c r="H102" s="469"/>
      <c r="I102" s="489"/>
      <c r="J102" s="167">
        <v>2022</v>
      </c>
      <c r="K102" s="169">
        <v>2023</v>
      </c>
      <c r="M102" s="479"/>
    </row>
    <row r="103" spans="1:13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2">
        <f t="shared" ref="D103:K103" si="196">D55/D7</f>
        <v>4.6757027816022907</v>
      </c>
      <c r="E103" s="152">
        <f t="shared" si="196"/>
        <v>4.7856998097440906</v>
      </c>
      <c r="F103" s="152">
        <f t="shared" ref="F103:G122" si="197">F55/F7</f>
        <v>4.8555469169707486</v>
      </c>
      <c r="G103" s="152">
        <f t="shared" si="197"/>
        <v>4.2096385053430767</v>
      </c>
      <c r="H103" s="152">
        <f t="shared" ref="H103" si="198">H55/H7</f>
        <v>4.2433703704684378</v>
      </c>
      <c r="I103" s="136">
        <f t="shared" si="196"/>
        <v>5.0729150613313534</v>
      </c>
      <c r="J103" s="152">
        <f t="shared" si="196"/>
        <v>4.9965630423805543</v>
      </c>
      <c r="K103" s="164">
        <f t="shared" si="196"/>
        <v>5.581564976072479</v>
      </c>
      <c r="M103" s="23">
        <f>(K103-J103)/J103</f>
        <v>0.1170808671340625</v>
      </c>
    </row>
    <row r="104" spans="1:13" ht="20.100000000000001" customHeight="1" x14ac:dyDescent="0.25">
      <c r="A104" s="24"/>
      <c r="B104" t="s">
        <v>37</v>
      </c>
      <c r="C104" s="40">
        <f t="shared" ref="C104:K104" si="199">C56/C8</f>
        <v>8.3407750570927028</v>
      </c>
      <c r="D104" s="28">
        <f t="shared" si="199"/>
        <v>8.3926113663102786</v>
      </c>
      <c r="E104" s="28">
        <f t="shared" si="199"/>
        <v>8.7688624445989944</v>
      </c>
      <c r="F104" s="28">
        <f t="shared" si="197"/>
        <v>8.861632720002369</v>
      </c>
      <c r="G104" s="28">
        <f t="shared" si="197"/>
        <v>8.7098588037958002</v>
      </c>
      <c r="H104" s="28">
        <f t="shared" ref="H104" si="200">H56/H8</f>
        <v>8.7108279571319205</v>
      </c>
      <c r="I104" s="137">
        <f t="shared" si="199"/>
        <v>9.5542379380992752</v>
      </c>
      <c r="J104" s="28">
        <f t="shared" si="199"/>
        <v>9.5285779890676814</v>
      </c>
      <c r="K104" s="165">
        <f t="shared" si="199"/>
        <v>10.506699722420651</v>
      </c>
      <c r="M104" s="30">
        <f t="shared" ref="M104:M144" si="201">(K104-J104)/J104</f>
        <v>0.10265138559763974</v>
      </c>
    </row>
    <row r="105" spans="1:13" ht="20.100000000000001" customHeight="1" thickBot="1" x14ac:dyDescent="0.3">
      <c r="A105" s="24"/>
      <c r="B105" t="s">
        <v>36</v>
      </c>
      <c r="C105" s="40">
        <f t="shared" ref="C105:K105" si="202">C57/C9</f>
        <v>3.1072184101681737</v>
      </c>
      <c r="D105" s="28">
        <f t="shared" si="202"/>
        <v>3.1804030646425181</v>
      </c>
      <c r="E105" s="28">
        <f t="shared" si="202"/>
        <v>3.2743204425841306</v>
      </c>
      <c r="F105" s="28">
        <f t="shared" si="197"/>
        <v>3.2864474761518645</v>
      </c>
      <c r="G105" s="28">
        <f t="shared" si="197"/>
        <v>3.2743548290191482</v>
      </c>
      <c r="H105" s="28">
        <f t="shared" ref="H105" si="203">H57/H9</f>
        <v>3.3284059883369497</v>
      </c>
      <c r="I105" s="137">
        <f t="shared" si="202"/>
        <v>3.5141662326542784</v>
      </c>
      <c r="J105" s="28">
        <f t="shared" si="202"/>
        <v>3.4923825422976766</v>
      </c>
      <c r="K105" s="165">
        <f t="shared" si="202"/>
        <v>3.7008265831474172</v>
      </c>
      <c r="M105" s="30">
        <f t="shared" si="201"/>
        <v>5.9685340401628206E-2</v>
      </c>
    </row>
    <row r="106" spans="1:13" ht="20.100000000000001" customHeight="1" thickBot="1" x14ac:dyDescent="0.3">
      <c r="A106" s="5" t="s">
        <v>18</v>
      </c>
      <c r="B106" s="6"/>
      <c r="C106" s="39">
        <f t="shared" ref="C106:K106" si="204">C58/C10</f>
        <v>4.5605208350719852</v>
      </c>
      <c r="D106" s="152">
        <f t="shared" si="204"/>
        <v>5.2979740105632986</v>
      </c>
      <c r="E106" s="152">
        <f t="shared" si="204"/>
        <v>5.4536789402752657</v>
      </c>
      <c r="F106" s="152">
        <f t="shared" si="197"/>
        <v>6.4971067216215594</v>
      </c>
      <c r="G106" s="152">
        <f t="shared" si="197"/>
        <v>6.3082842651431239</v>
      </c>
      <c r="H106" s="152">
        <f t="shared" ref="H106" si="205">H58/H10</f>
        <v>6.1706281691180669</v>
      </c>
      <c r="I106" s="136">
        <f t="shared" si="204"/>
        <v>6.5572362027776654</v>
      </c>
      <c r="J106" s="152">
        <f t="shared" si="204"/>
        <v>6.3604524697598217</v>
      </c>
      <c r="K106" s="164">
        <f t="shared" si="204"/>
        <v>7.0147721464503805</v>
      </c>
      <c r="M106" s="23">
        <f t="shared" si="201"/>
        <v>0.10287313360196632</v>
      </c>
    </row>
    <row r="107" spans="1:13" ht="20.100000000000001" customHeight="1" x14ac:dyDescent="0.25">
      <c r="A107" s="24"/>
      <c r="B107" t="s">
        <v>37</v>
      </c>
      <c r="C107" s="40">
        <f t="shared" ref="C107:K107" si="206">C59/C11</f>
        <v>5.2730976957792945</v>
      </c>
      <c r="D107" s="28">
        <f t="shared" si="206"/>
        <v>6.1131859492436869</v>
      </c>
      <c r="E107" s="28">
        <f t="shared" si="206"/>
        <v>5.6729808754556217</v>
      </c>
      <c r="F107" s="28">
        <f t="shared" si="197"/>
        <v>6.9424964576496411</v>
      </c>
      <c r="G107" s="28">
        <f t="shared" si="197"/>
        <v>6.4647493741631248</v>
      </c>
      <c r="H107" s="28">
        <f t="shared" ref="H107" si="207">H59/H11</f>
        <v>5.5641234748813355</v>
      </c>
      <c r="I107" s="137">
        <f t="shared" si="206"/>
        <v>5.8064225523380184</v>
      </c>
      <c r="J107" s="28">
        <f t="shared" si="206"/>
        <v>5.7952352884872118</v>
      </c>
      <c r="K107" s="165">
        <f t="shared" si="206"/>
        <v>6.4944454464359707</v>
      </c>
      <c r="M107" s="30">
        <f t="shared" si="201"/>
        <v>0.1206525918521042</v>
      </c>
    </row>
    <row r="108" spans="1:13" ht="20.100000000000001" customHeight="1" thickBot="1" x14ac:dyDescent="0.3">
      <c r="A108" s="24"/>
      <c r="B108" t="s">
        <v>36</v>
      </c>
      <c r="C108" s="40">
        <f t="shared" ref="C108:K108" si="208">C60/C12</f>
        <v>3.0683299669482187</v>
      </c>
      <c r="D108" s="28">
        <f t="shared" si="208"/>
        <v>3.4523042163670796</v>
      </c>
      <c r="E108" s="28">
        <f t="shared" si="208"/>
        <v>4.9327896800144559</v>
      </c>
      <c r="F108" s="28">
        <f t="shared" si="197"/>
        <v>5.4892722757062522</v>
      </c>
      <c r="G108" s="28">
        <f t="shared" si="197"/>
        <v>6.1064703183012803</v>
      </c>
      <c r="H108" s="28">
        <f t="shared" ref="H108" si="209">H60/H12</f>
        <v>6.8455806236617081</v>
      </c>
      <c r="I108" s="137">
        <f t="shared" si="208"/>
        <v>8.1720527847546141</v>
      </c>
      <c r="J108" s="28">
        <f t="shared" si="208"/>
        <v>7.6300852108771178</v>
      </c>
      <c r="K108" s="165">
        <f t="shared" si="208"/>
        <v>8.1720459251710267</v>
      </c>
      <c r="M108" s="30">
        <f t="shared" si="201"/>
        <v>7.1029444536387779E-2</v>
      </c>
    </row>
    <row r="109" spans="1:13" ht="20.100000000000001" customHeight="1" thickBot="1" x14ac:dyDescent="0.3">
      <c r="A109" s="5" t="s">
        <v>15</v>
      </c>
      <c r="B109" s="6"/>
      <c r="C109" s="39">
        <f t="shared" ref="C109:K109" si="210">C61/C13</f>
        <v>7.1257605298372049</v>
      </c>
      <c r="D109" s="152">
        <f t="shared" si="210"/>
        <v>7.7304463913273862</v>
      </c>
      <c r="E109" s="152">
        <f t="shared" si="210"/>
        <v>8.490370157118889</v>
      </c>
      <c r="F109" s="152">
        <f t="shared" si="197"/>
        <v>9.6136950596966457</v>
      </c>
      <c r="G109" s="152">
        <f t="shared" si="197"/>
        <v>8.2568996585562786</v>
      </c>
      <c r="H109" s="152">
        <f t="shared" ref="H109" si="211">H61/H13</f>
        <v>8.2317228300198551</v>
      </c>
      <c r="I109" s="136">
        <f t="shared" si="210"/>
        <v>9.6954433153482018</v>
      </c>
      <c r="J109" s="152">
        <f t="shared" si="210"/>
        <v>9.7367329646905318</v>
      </c>
      <c r="K109" s="164">
        <f t="shared" si="210"/>
        <v>10.035384184113946</v>
      </c>
      <c r="M109" s="23">
        <f t="shared" si="201"/>
        <v>3.0672631210740646E-2</v>
      </c>
    </row>
    <row r="110" spans="1:13" ht="20.100000000000001" customHeight="1" x14ac:dyDescent="0.25">
      <c r="A110" s="24"/>
      <c r="B110" t="s">
        <v>37</v>
      </c>
      <c r="C110" s="40">
        <f t="shared" ref="C110:K110" si="212">C62/C14</f>
        <v>13.142143378334337</v>
      </c>
      <c r="D110" s="28">
        <f t="shared" si="212"/>
        <v>14.005606159422275</v>
      </c>
      <c r="E110" s="28">
        <f t="shared" si="212"/>
        <v>15.710852034383059</v>
      </c>
      <c r="F110" s="28">
        <f t="shared" si="197"/>
        <v>16.516943049386594</v>
      </c>
      <c r="G110" s="28">
        <f t="shared" si="197"/>
        <v>16.82118789067847</v>
      </c>
      <c r="H110" s="28">
        <f t="shared" ref="H110" si="213">H62/H14</f>
        <v>16.08776306488986</v>
      </c>
      <c r="I110" s="137">
        <f t="shared" si="212"/>
        <v>16.91149448579635</v>
      </c>
      <c r="J110" s="28">
        <f t="shared" si="212"/>
        <v>16.850452451867501</v>
      </c>
      <c r="K110" s="165">
        <f t="shared" si="212"/>
        <v>17.094652594470354</v>
      </c>
      <c r="M110" s="30">
        <f t="shared" si="201"/>
        <v>1.4492200924598264E-2</v>
      </c>
    </row>
    <row r="111" spans="1:13" ht="20.100000000000001" customHeight="1" thickBot="1" x14ac:dyDescent="0.3">
      <c r="A111" s="24"/>
      <c r="B111" t="s">
        <v>36</v>
      </c>
      <c r="C111" s="40">
        <f t="shared" ref="C111:K111" si="214">C63/C15</f>
        <v>4.6082630427651941</v>
      </c>
      <c r="D111" s="28">
        <f t="shared" si="214"/>
        <v>4.758014830125072</v>
      </c>
      <c r="E111" s="28">
        <f t="shared" si="214"/>
        <v>5.2158887373037963</v>
      </c>
      <c r="F111" s="28">
        <f t="shared" si="197"/>
        <v>5.8826120227282956</v>
      </c>
      <c r="G111" s="28">
        <f t="shared" si="197"/>
        <v>5.9330299758527998</v>
      </c>
      <c r="H111" s="28">
        <f t="shared" ref="H111" si="215">H63/H15</f>
        <v>6.1938970060852334</v>
      </c>
      <c r="I111" s="137">
        <f t="shared" si="214"/>
        <v>6.4560967668676321</v>
      </c>
      <c r="J111" s="28">
        <f t="shared" si="214"/>
        <v>6.300696700319719</v>
      </c>
      <c r="K111" s="165">
        <f t="shared" si="214"/>
        <v>6.4753187404495582</v>
      </c>
      <c r="M111" s="30">
        <f t="shared" si="201"/>
        <v>2.7714719250170914E-2</v>
      </c>
    </row>
    <row r="112" spans="1:13" ht="20.100000000000001" customHeight="1" thickBot="1" x14ac:dyDescent="0.3">
      <c r="A112" s="5" t="s">
        <v>8</v>
      </c>
      <c r="B112" s="6"/>
      <c r="C112" s="39">
        <f t="shared" ref="C112:E112" si="216">C64/C16</f>
        <v>3.5011749527715064</v>
      </c>
      <c r="D112" s="152">
        <f t="shared" si="216"/>
        <v>2.6659959758551306</v>
      </c>
      <c r="E112" s="152">
        <f t="shared" si="216"/>
        <v>2.6054427545742298</v>
      </c>
      <c r="F112" s="152">
        <f t="shared" si="197"/>
        <v>2.2210337066591532</v>
      </c>
      <c r="G112" s="152">
        <f t="shared" si="197"/>
        <v>2.3451729345858459</v>
      </c>
      <c r="H112" s="152"/>
      <c r="I112" s="136"/>
      <c r="J112" s="152"/>
      <c r="K112" s="164"/>
      <c r="M112" s="23"/>
    </row>
    <row r="113" spans="1:13" ht="20.100000000000001" customHeight="1" x14ac:dyDescent="0.25">
      <c r="A113" s="24"/>
      <c r="B113" t="s">
        <v>37</v>
      </c>
      <c r="C113" s="40">
        <f t="shared" ref="C113:E113" si="217">C65/C17</f>
        <v>6.3988203266787655</v>
      </c>
      <c r="D113" s="28">
        <f t="shared" si="217"/>
        <v>3.142810838843511</v>
      </c>
      <c r="E113" s="28">
        <f t="shared" si="217"/>
        <v>3.4584985053288277</v>
      </c>
      <c r="F113" s="28">
        <f t="shared" si="197"/>
        <v>2.8007500021904268</v>
      </c>
      <c r="G113" s="28">
        <f t="shared" si="197"/>
        <v>3.0593498746433818</v>
      </c>
      <c r="H113" s="28"/>
      <c r="I113" s="137"/>
      <c r="J113" s="28"/>
      <c r="K113" s="165"/>
      <c r="M113" s="30"/>
    </row>
    <row r="114" spans="1:13" ht="20.100000000000001" customHeight="1" thickBot="1" x14ac:dyDescent="0.3">
      <c r="A114" s="204"/>
      <c r="B114" t="s">
        <v>36</v>
      </c>
      <c r="C114" s="40">
        <f t="shared" ref="C114:E114" si="218">C66/C18</f>
        <v>1.8313554028732042</v>
      </c>
      <c r="D114" s="28">
        <f t="shared" si="218"/>
        <v>2.1490453320838703</v>
      </c>
      <c r="E114" s="28">
        <f t="shared" si="218"/>
        <v>1.8330268616317045</v>
      </c>
      <c r="F114" s="28">
        <f t="shared" si="197"/>
        <v>1.8614387112903401</v>
      </c>
      <c r="G114" s="28">
        <f t="shared" si="197"/>
        <v>2.1099038803844783</v>
      </c>
      <c r="H114" s="28"/>
      <c r="I114" s="137"/>
      <c r="J114" s="28"/>
      <c r="K114" s="165"/>
      <c r="M114" s="30"/>
    </row>
    <row r="115" spans="1:13" ht="20.100000000000001" customHeight="1" thickBot="1" x14ac:dyDescent="0.3">
      <c r="A115" s="5" t="s">
        <v>16</v>
      </c>
      <c r="B115" s="6"/>
      <c r="C115" s="39">
        <f t="shared" ref="C115:K115" si="219">C67/C19</f>
        <v>10.028136994390316</v>
      </c>
      <c r="D115" s="152">
        <f t="shared" si="219"/>
        <v>6.7565890903751562</v>
      </c>
      <c r="E115" s="152">
        <f t="shared" si="219"/>
        <v>7.4121746431570106</v>
      </c>
      <c r="F115" s="152">
        <f t="shared" si="197"/>
        <v>8.079265819361817</v>
      </c>
      <c r="G115" s="152">
        <f t="shared" si="197"/>
        <v>8.3095723762794709</v>
      </c>
      <c r="H115" s="152">
        <f t="shared" ref="H115" si="220">H67/H19</f>
        <v>7.0151195176445382</v>
      </c>
      <c r="I115" s="136">
        <f t="shared" si="219"/>
        <v>8.3300273597811216</v>
      </c>
      <c r="J115" s="152">
        <f t="shared" si="219"/>
        <v>8.0834391899248725</v>
      </c>
      <c r="K115" s="164">
        <f t="shared" si="219"/>
        <v>9.2657404080328973</v>
      </c>
      <c r="M115" s="23">
        <f t="shared" si="201"/>
        <v>0.14626215282000693</v>
      </c>
    </row>
    <row r="116" spans="1:13" ht="20.100000000000001" customHeight="1" x14ac:dyDescent="0.25">
      <c r="A116" s="24"/>
      <c r="B116" t="s">
        <v>37</v>
      </c>
      <c r="C116" s="40">
        <f t="shared" ref="C116:K116" si="221">C68/C20</f>
        <v>13.75466297322253</v>
      </c>
      <c r="D116" s="28">
        <f t="shared" si="221"/>
        <v>10.495685902002691</v>
      </c>
      <c r="E116" s="28">
        <f t="shared" si="221"/>
        <v>12.950920856147336</v>
      </c>
      <c r="F116" s="28">
        <f t="shared" si="197"/>
        <v>10.068164450557848</v>
      </c>
      <c r="G116" s="28">
        <f t="shared" si="197"/>
        <v>9.1511891531451433</v>
      </c>
      <c r="H116" s="28">
        <f t="shared" ref="H116" si="222">H68/H20</f>
        <v>8.5774050780340083</v>
      </c>
      <c r="I116" s="137">
        <f t="shared" si="221"/>
        <v>9.5451962720437926</v>
      </c>
      <c r="J116" s="28">
        <f t="shared" si="221"/>
        <v>9.4511958942577703</v>
      </c>
      <c r="K116" s="165">
        <f t="shared" si="221"/>
        <v>10.202000710912507</v>
      </c>
      <c r="M116" s="30">
        <f t="shared" si="201"/>
        <v>7.9440192019604741E-2</v>
      </c>
    </row>
    <row r="117" spans="1:13" ht="20.100000000000001" customHeight="1" thickBot="1" x14ac:dyDescent="0.3">
      <c r="A117" s="204"/>
      <c r="B117" t="s">
        <v>36</v>
      </c>
      <c r="C117" s="40">
        <f t="shared" ref="C117:K117" si="223">C69/C21</f>
        <v>3.4174447174447176</v>
      </c>
      <c r="D117" s="28">
        <f t="shared" si="223"/>
        <v>3.5232390991854334</v>
      </c>
      <c r="E117" s="28">
        <f t="shared" si="223"/>
        <v>3.3732123411978221</v>
      </c>
      <c r="F117" s="28">
        <f t="shared" si="197"/>
        <v>4.1576092415871422</v>
      </c>
      <c r="G117" s="28">
        <f t="shared" si="197"/>
        <v>4.2929882253102791</v>
      </c>
      <c r="H117" s="28">
        <f t="shared" ref="H117" si="224">H69/H21</f>
        <v>4.0231084939329049</v>
      </c>
      <c r="I117" s="137">
        <f t="shared" si="223"/>
        <v>4.4964476992020987</v>
      </c>
      <c r="J117" s="28">
        <f t="shared" si="223"/>
        <v>3.988694013625163</v>
      </c>
      <c r="K117" s="165">
        <f t="shared" si="223"/>
        <v>5.8220022413149044</v>
      </c>
      <c r="M117" s="30">
        <f t="shared" si="201"/>
        <v>0.45962618877939992</v>
      </c>
    </row>
    <row r="118" spans="1:13" ht="20.100000000000001" customHeight="1" thickBot="1" x14ac:dyDescent="0.3">
      <c r="A118" s="5" t="s">
        <v>19</v>
      </c>
      <c r="B118" s="6"/>
      <c r="C118" s="39">
        <f t="shared" ref="C118:K118" si="225">C70/C22</f>
        <v>2.5565231547833585</v>
      </c>
      <c r="D118" s="152">
        <f t="shared" si="225"/>
        <v>3.3287498623254157</v>
      </c>
      <c r="E118" s="152">
        <f t="shared" si="225"/>
        <v>3.2278217788349703</v>
      </c>
      <c r="F118" s="152">
        <f t="shared" si="197"/>
        <v>3.3963630686523398</v>
      </c>
      <c r="G118" s="152">
        <f t="shared" si="197"/>
        <v>3.9098788122451325</v>
      </c>
      <c r="H118" s="152">
        <f t="shared" ref="H118" si="226">H70/H22</f>
        <v>5.4860148948133372</v>
      </c>
      <c r="I118" s="136">
        <f t="shared" si="225"/>
        <v>7.0639187393098037</v>
      </c>
      <c r="J118" s="152">
        <f t="shared" si="225"/>
        <v>7.0695130732275997</v>
      </c>
      <c r="K118" s="164">
        <f t="shared" si="225"/>
        <v>6.2235883610022533</v>
      </c>
      <c r="M118" s="23">
        <f t="shared" si="201"/>
        <v>-0.11965812969904274</v>
      </c>
    </row>
    <row r="119" spans="1:13" ht="20.100000000000001" customHeight="1" x14ac:dyDescent="0.25">
      <c r="A119" s="24"/>
      <c r="B119" t="s">
        <v>37</v>
      </c>
      <c r="C119" s="40">
        <f t="shared" ref="C119:K119" si="227">C71/C23</f>
        <v>21.465735798703776</v>
      </c>
      <c r="D119" s="28">
        <f t="shared" si="227"/>
        <v>14.720789007092199</v>
      </c>
      <c r="E119" s="28">
        <f t="shared" si="227"/>
        <v>12.061285530956013</v>
      </c>
      <c r="F119" s="28">
        <f t="shared" si="197"/>
        <v>11.294826300496284</v>
      </c>
      <c r="G119" s="28">
        <f t="shared" si="197"/>
        <v>13.343641876226146</v>
      </c>
      <c r="H119" s="28">
        <f t="shared" ref="H119" si="228">H71/H23</f>
        <v>19.202643817056646</v>
      </c>
      <c r="I119" s="137">
        <f t="shared" si="227"/>
        <v>21.048911518261637</v>
      </c>
      <c r="J119" s="28">
        <f t="shared" si="227"/>
        <v>21.462554487684471</v>
      </c>
      <c r="K119" s="165">
        <f t="shared" si="227"/>
        <v>18.450784880070326</v>
      </c>
      <c r="M119" s="30">
        <f t="shared" si="201"/>
        <v>-0.14032670758470725</v>
      </c>
    </row>
    <row r="120" spans="1:13" ht="20.100000000000001" customHeight="1" thickBot="1" x14ac:dyDescent="0.3">
      <c r="A120" s="204"/>
      <c r="B120" t="s">
        <v>36</v>
      </c>
      <c r="C120" s="40">
        <f t="shared" ref="C120:K120" si="229">C72/C24</f>
        <v>2.1756047266454122</v>
      </c>
      <c r="D120" s="28">
        <f t="shared" si="229"/>
        <v>2.6124092046803837</v>
      </c>
      <c r="E120" s="28">
        <f t="shared" si="229"/>
        <v>2.3239647922346882</v>
      </c>
      <c r="F120" s="28">
        <f t="shared" si="197"/>
        <v>2.6343167682601587</v>
      </c>
      <c r="G120" s="28">
        <f t="shared" si="197"/>
        <v>3.3748227273187066</v>
      </c>
      <c r="H120" s="28">
        <f t="shared" ref="H120" si="230">H72/H24</f>
        <v>4.4149541795931206</v>
      </c>
      <c r="I120" s="137">
        <f t="shared" si="229"/>
        <v>4.8279227334933701</v>
      </c>
      <c r="J120" s="28">
        <f t="shared" si="229"/>
        <v>4.6269401651507795</v>
      </c>
      <c r="K120" s="165">
        <f t="shared" si="229"/>
        <v>4.6203470431515123</v>
      </c>
      <c r="M120" s="30">
        <f t="shared" si="201"/>
        <v>-1.4249421353933484E-3</v>
      </c>
    </row>
    <row r="121" spans="1:13" ht="20.100000000000001" customHeight="1" thickBot="1" x14ac:dyDescent="0.3">
      <c r="A121" s="5" t="s">
        <v>20</v>
      </c>
      <c r="B121" s="6"/>
      <c r="C121" s="39">
        <f t="shared" ref="C121:K121" si="231">C73/C25</f>
        <v>5.3955760221934037</v>
      </c>
      <c r="D121" s="152">
        <f t="shared" si="231"/>
        <v>5.1799325929553977</v>
      </c>
      <c r="E121" s="152">
        <f t="shared" si="231"/>
        <v>4.7635860641355796</v>
      </c>
      <c r="F121" s="152">
        <f t="shared" si="197"/>
        <v>4.9454734137691387</v>
      </c>
      <c r="G121" s="152">
        <f t="shared" si="197"/>
        <v>4.4667948936963802</v>
      </c>
      <c r="H121" s="152">
        <f t="shared" ref="H121" si="232">H73/H25</f>
        <v>4.4946541404210185</v>
      </c>
      <c r="I121" s="136">
        <f t="shared" si="231"/>
        <v>5.7519657353681914</v>
      </c>
      <c r="J121" s="152">
        <f t="shared" si="231"/>
        <v>5.641113506698046</v>
      </c>
      <c r="K121" s="164">
        <f t="shared" si="231"/>
        <v>6.7271718412469816</v>
      </c>
      <c r="M121" s="23">
        <f t="shared" si="201"/>
        <v>0.19252552412912644</v>
      </c>
    </row>
    <row r="122" spans="1:13" ht="20.100000000000001" customHeight="1" x14ac:dyDescent="0.25">
      <c r="A122" s="24"/>
      <c r="B122" t="s">
        <v>37</v>
      </c>
      <c r="C122" s="40">
        <f t="shared" ref="C122:K122" si="233">C74/C26</f>
        <v>8.5465300809799558</v>
      </c>
      <c r="D122" s="28">
        <f t="shared" si="233"/>
        <v>10.986867547585044</v>
      </c>
      <c r="E122" s="28">
        <f t="shared" si="233"/>
        <v>8.4069324817011086</v>
      </c>
      <c r="F122" s="28">
        <f t="shared" si="197"/>
        <v>8.1401663674342579</v>
      </c>
      <c r="G122" s="28">
        <f t="shared" si="197"/>
        <v>7.8997118247652534</v>
      </c>
      <c r="H122" s="28">
        <f t="shared" ref="H122" si="234">H74/H26</f>
        <v>7.6815972604717064</v>
      </c>
      <c r="I122" s="137">
        <f t="shared" si="233"/>
        <v>10.298383073450211</v>
      </c>
      <c r="J122" s="28">
        <f t="shared" si="233"/>
        <v>9.9221525902886576</v>
      </c>
      <c r="K122" s="165">
        <f t="shared" si="233"/>
        <v>11.986136657382563</v>
      </c>
      <c r="M122" s="30">
        <f t="shared" si="201"/>
        <v>0.20801777117538356</v>
      </c>
    </row>
    <row r="123" spans="1:13" ht="20.100000000000001" customHeight="1" thickBot="1" x14ac:dyDescent="0.3">
      <c r="A123" s="204"/>
      <c r="B123" t="s">
        <v>36</v>
      </c>
      <c r="C123" s="40">
        <f t="shared" ref="C123:K123" si="235">C75/C27</f>
        <v>3.0944530831492969</v>
      </c>
      <c r="D123" s="28">
        <f t="shared" si="235"/>
        <v>3.0633340492995158</v>
      </c>
      <c r="E123" s="28">
        <f t="shared" si="235"/>
        <v>3.1628049484462837</v>
      </c>
      <c r="F123" s="28">
        <f t="shared" si="235"/>
        <v>3.3549586599272225</v>
      </c>
      <c r="G123" s="28">
        <f t="shared" si="235"/>
        <v>3.5170287203947286</v>
      </c>
      <c r="H123" s="28">
        <f t="shared" ref="H123" si="236">H75/H27</f>
        <v>3.7201652026273089</v>
      </c>
      <c r="I123" s="137">
        <f t="shared" si="235"/>
        <v>3.8222487218485797</v>
      </c>
      <c r="J123" s="28">
        <f t="shared" si="235"/>
        <v>3.7136495822658699</v>
      </c>
      <c r="K123" s="165">
        <f t="shared" si="235"/>
        <v>4.0521267922179316</v>
      </c>
      <c r="M123" s="30">
        <f t="shared" si="201"/>
        <v>9.1144089514644241E-2</v>
      </c>
    </row>
    <row r="124" spans="1:13" ht="20.100000000000001" customHeight="1" thickBot="1" x14ac:dyDescent="0.3">
      <c r="A124" s="5" t="s">
        <v>14</v>
      </c>
      <c r="B124" s="6"/>
      <c r="C124" s="39">
        <f t="shared" ref="C124:K124" si="237">C76/C28</f>
        <v>5.2504744138606689</v>
      </c>
      <c r="D124" s="152">
        <f t="shared" si="237"/>
        <v>5.4676832997077218</v>
      </c>
      <c r="E124" s="152">
        <f t="shared" si="237"/>
        <v>4.886341132332082</v>
      </c>
      <c r="F124" s="152">
        <f t="shared" si="237"/>
        <v>6.1665436493752672</v>
      </c>
      <c r="G124" s="152">
        <f t="shared" si="237"/>
        <v>6.0749069674512794</v>
      </c>
      <c r="H124" s="152">
        <f t="shared" ref="H124" si="238">H76/H28</f>
        <v>5.1573648389618274</v>
      </c>
      <c r="I124" s="136">
        <f t="shared" si="237"/>
        <v>5.2047260883660575</v>
      </c>
      <c r="J124" s="152">
        <f t="shared" si="237"/>
        <v>5.2459373396318272</v>
      </c>
      <c r="K124" s="164">
        <f t="shared" si="237"/>
        <v>5.508386850411771</v>
      </c>
      <c r="M124" s="23">
        <f t="shared" si="201"/>
        <v>5.0029097526041587E-2</v>
      </c>
    </row>
    <row r="125" spans="1:13" ht="20.100000000000001" customHeight="1" x14ac:dyDescent="0.25">
      <c r="A125" s="24"/>
      <c r="B125" t="s">
        <v>37</v>
      </c>
      <c r="C125" s="40">
        <f t="shared" ref="C125:K125" si="239">C77/C29</f>
        <v>8.8219907864146805</v>
      </c>
      <c r="D125" s="28">
        <f t="shared" si="239"/>
        <v>7.9278075188695167</v>
      </c>
      <c r="E125" s="28">
        <f t="shared" si="239"/>
        <v>5.3059111054299448</v>
      </c>
      <c r="F125" s="28">
        <f t="shared" si="239"/>
        <v>7.4216689735864705</v>
      </c>
      <c r="G125" s="28">
        <f t="shared" si="239"/>
        <v>7.9880684466342631</v>
      </c>
      <c r="H125" s="28">
        <f t="shared" ref="H125" si="240">H77/H29</f>
        <v>7.3332827086244254</v>
      </c>
      <c r="I125" s="137">
        <f t="shared" si="239"/>
        <v>7.146657211215242</v>
      </c>
      <c r="J125" s="28">
        <f t="shared" si="239"/>
        <v>7.3214770645497325</v>
      </c>
      <c r="K125" s="165">
        <f t="shared" si="239"/>
        <v>8.0558817134159604</v>
      </c>
      <c r="M125" s="30">
        <f t="shared" si="201"/>
        <v>0.10030826326318533</v>
      </c>
    </row>
    <row r="126" spans="1:13" ht="20.100000000000001" customHeight="1" thickBot="1" x14ac:dyDescent="0.3">
      <c r="A126" s="204"/>
      <c r="B126" t="s">
        <v>36</v>
      </c>
      <c r="C126" s="40">
        <f t="shared" ref="C126:K126" si="241">C78/C30</f>
        <v>3.6242080016250129</v>
      </c>
      <c r="D126" s="28">
        <f t="shared" si="241"/>
        <v>3.8319918871902581</v>
      </c>
      <c r="E126" s="28">
        <f t="shared" si="241"/>
        <v>3.9938925411898385</v>
      </c>
      <c r="F126" s="28">
        <f t="shared" si="241"/>
        <v>3.769083871133954</v>
      </c>
      <c r="G126" s="28">
        <f t="shared" si="241"/>
        <v>3.9078958945571647</v>
      </c>
      <c r="H126" s="28">
        <f t="shared" ref="H126" si="242">H78/H30</f>
        <v>3.7462922746351368</v>
      </c>
      <c r="I126" s="137">
        <f t="shared" si="241"/>
        <v>3.6058094764591622</v>
      </c>
      <c r="J126" s="28">
        <f t="shared" si="241"/>
        <v>3.4928000582549017</v>
      </c>
      <c r="K126" s="165">
        <f t="shared" si="241"/>
        <v>3.5664515209377567</v>
      </c>
      <c r="M126" s="30">
        <f t="shared" si="201"/>
        <v>2.1086652958787838E-2</v>
      </c>
    </row>
    <row r="127" spans="1:13" ht="20.100000000000001" customHeight="1" thickBot="1" x14ac:dyDescent="0.3">
      <c r="A127" s="5" t="s">
        <v>9</v>
      </c>
      <c r="B127" s="6"/>
      <c r="C127" s="39">
        <f t="shared" ref="C127:K127" si="243">C79/C31</f>
        <v>4.2926865832174128</v>
      </c>
      <c r="D127" s="152">
        <f t="shared" si="243"/>
        <v>4.3303673697966829</v>
      </c>
      <c r="E127" s="152">
        <f t="shared" si="243"/>
        <v>4.5876927752226218</v>
      </c>
      <c r="F127" s="152">
        <f t="shared" si="243"/>
        <v>4.4357436801881249</v>
      </c>
      <c r="G127" s="152">
        <f t="shared" si="243"/>
        <v>3.9422888233019799</v>
      </c>
      <c r="H127" s="152">
        <f t="shared" ref="H127" si="244">H79/H31</f>
        <v>4.5109499253330583</v>
      </c>
      <c r="I127" s="136">
        <f t="shared" si="243"/>
        <v>5.5786575586532372</v>
      </c>
      <c r="J127" s="152">
        <f t="shared" si="243"/>
        <v>5.6002533649958517</v>
      </c>
      <c r="K127" s="164">
        <f t="shared" si="243"/>
        <v>5.7878599817818071</v>
      </c>
      <c r="M127" s="23">
        <f t="shared" si="201"/>
        <v>3.349966591843552E-2</v>
      </c>
    </row>
    <row r="128" spans="1:13" ht="20.100000000000001" customHeight="1" x14ac:dyDescent="0.25">
      <c r="A128" s="24"/>
      <c r="B128" t="s">
        <v>37</v>
      </c>
      <c r="C128" s="40">
        <f t="shared" ref="C128:K128" si="245">C80/C32</f>
        <v>8.6157584549226236</v>
      </c>
      <c r="D128" s="28">
        <f t="shared" si="245"/>
        <v>9.2267089803991489</v>
      </c>
      <c r="E128" s="28">
        <f t="shared" si="245"/>
        <v>10.043909773256988</v>
      </c>
      <c r="F128" s="28">
        <f t="shared" si="245"/>
        <v>9.7347836212761418</v>
      </c>
      <c r="G128" s="28">
        <f t="shared" si="245"/>
        <v>11.959347444545473</v>
      </c>
      <c r="H128" s="28">
        <f t="shared" ref="H128" si="246">H80/H32</f>
        <v>11.144735654047807</v>
      </c>
      <c r="I128" s="137">
        <f t="shared" si="245"/>
        <v>11.407877307692889</v>
      </c>
      <c r="J128" s="28">
        <f t="shared" si="245"/>
        <v>11.370371006891615</v>
      </c>
      <c r="K128" s="165">
        <f t="shared" si="245"/>
        <v>11.994770317522319</v>
      </c>
      <c r="M128" s="30">
        <f t="shared" si="201"/>
        <v>5.4914594277728802E-2</v>
      </c>
    </row>
    <row r="129" spans="1:13" ht="20.100000000000001" customHeight="1" thickBot="1" x14ac:dyDescent="0.3">
      <c r="A129" s="204"/>
      <c r="B129" t="s">
        <v>36</v>
      </c>
      <c r="C129" s="40">
        <f t="shared" ref="C129:K129" si="247">C81/C33</f>
        <v>2.9725197434027817</v>
      </c>
      <c r="D129" s="28">
        <f t="shared" si="247"/>
        <v>3.0922176967130417</v>
      </c>
      <c r="E129" s="28">
        <f t="shared" si="247"/>
        <v>3.3400513414949007</v>
      </c>
      <c r="F129" s="28">
        <f t="shared" si="247"/>
        <v>3.3903876616029951</v>
      </c>
      <c r="G129" s="28">
        <f t="shared" si="247"/>
        <v>3.4138250342426928</v>
      </c>
      <c r="H129" s="28">
        <f t="shared" ref="H129" si="248">H81/H33</f>
        <v>3.5315880702886275</v>
      </c>
      <c r="I129" s="137">
        <f t="shared" si="247"/>
        <v>3.7294001155724814</v>
      </c>
      <c r="J129" s="28">
        <f t="shared" si="247"/>
        <v>3.643868057107523</v>
      </c>
      <c r="K129" s="165">
        <f t="shared" si="247"/>
        <v>3.8349746190826446</v>
      </c>
      <c r="M129" s="30">
        <f t="shared" si="201"/>
        <v>5.2446070763281311E-2</v>
      </c>
    </row>
    <row r="130" spans="1:13" ht="20.100000000000001" customHeight="1" thickBot="1" x14ac:dyDescent="0.3">
      <c r="A130" s="5" t="s">
        <v>12</v>
      </c>
      <c r="B130" s="6"/>
      <c r="C130" s="39">
        <f t="shared" ref="C130:K130" si="249">C82/C34</f>
        <v>3.7574468322224552</v>
      </c>
      <c r="D130" s="152">
        <f t="shared" si="249"/>
        <v>3.7704534225375128</v>
      </c>
      <c r="E130" s="152">
        <f t="shared" si="249"/>
        <v>3.7531063004621421</v>
      </c>
      <c r="F130" s="152">
        <f t="shared" si="249"/>
        <v>3.227103290015922</v>
      </c>
      <c r="G130" s="152">
        <f t="shared" si="249"/>
        <v>3.0751167331293332</v>
      </c>
      <c r="H130" s="152">
        <f t="shared" ref="H130" si="250">H82/H34</f>
        <v>3.1149493838906142</v>
      </c>
      <c r="I130" s="136">
        <f t="shared" si="249"/>
        <v>3.7428334716432436</v>
      </c>
      <c r="J130" s="152">
        <f t="shared" si="249"/>
        <v>3.6987328491600384</v>
      </c>
      <c r="K130" s="164">
        <f t="shared" si="249"/>
        <v>4.1529237259906111</v>
      </c>
      <c r="M130" s="23">
        <f t="shared" si="201"/>
        <v>0.12279634549267783</v>
      </c>
    </row>
    <row r="131" spans="1:13" ht="20.100000000000001" customHeight="1" x14ac:dyDescent="0.25">
      <c r="A131" s="24"/>
      <c r="B131" t="s">
        <v>37</v>
      </c>
      <c r="C131" s="40">
        <f t="shared" ref="C131:K131" si="251">C83/C35</f>
        <v>6.5114133195300425</v>
      </c>
      <c r="D131" s="28">
        <f t="shared" si="251"/>
        <v>6.194533158108551</v>
      </c>
      <c r="E131" s="28">
        <f t="shared" si="251"/>
        <v>5.8572628598213905</v>
      </c>
      <c r="F131" s="28">
        <f t="shared" si="251"/>
        <v>4.6456746925895409</v>
      </c>
      <c r="G131" s="28">
        <f t="shared" si="251"/>
        <v>5.0539941688228893</v>
      </c>
      <c r="H131" s="28">
        <f t="shared" ref="H131" si="252">H83/H35</f>
        <v>5.2067475807992807</v>
      </c>
      <c r="I131" s="137">
        <f t="shared" si="251"/>
        <v>5.669224036997746</v>
      </c>
      <c r="J131" s="28">
        <f t="shared" si="251"/>
        <v>5.6840418569818985</v>
      </c>
      <c r="K131" s="165">
        <f t="shared" si="251"/>
        <v>6.1645434644386468</v>
      </c>
      <c r="M131" s="30">
        <f t="shared" si="201"/>
        <v>8.4535198639772879E-2</v>
      </c>
    </row>
    <row r="132" spans="1:13" ht="20.100000000000001" customHeight="1" thickBot="1" x14ac:dyDescent="0.3">
      <c r="A132" s="204"/>
      <c r="B132" t="s">
        <v>36</v>
      </c>
      <c r="C132" s="40">
        <f t="shared" ref="C132:K132" si="253">C84/C36</f>
        <v>2.5870780949019956</v>
      </c>
      <c r="D132" s="28">
        <f t="shared" si="253"/>
        <v>2.6597150384712642</v>
      </c>
      <c r="E132" s="28">
        <f t="shared" si="253"/>
        <v>2.8435620972733431</v>
      </c>
      <c r="F132" s="28">
        <f t="shared" si="253"/>
        <v>2.4043502291056851</v>
      </c>
      <c r="G132" s="28">
        <f t="shared" si="253"/>
        <v>2.4552654116817232</v>
      </c>
      <c r="H132" s="28">
        <f t="shared" ref="H132" si="254">H84/H36</f>
        <v>2.5250854549770492</v>
      </c>
      <c r="I132" s="137">
        <f t="shared" si="253"/>
        <v>2.7055924615291285</v>
      </c>
      <c r="J132" s="28">
        <f t="shared" si="253"/>
        <v>2.6153442495989618</v>
      </c>
      <c r="K132" s="165">
        <f t="shared" si="253"/>
        <v>2.9208946074000925</v>
      </c>
      <c r="M132" s="30">
        <f t="shared" si="201"/>
        <v>0.1168298811324681</v>
      </c>
    </row>
    <row r="133" spans="1:13" ht="20.100000000000001" customHeight="1" thickBot="1" x14ac:dyDescent="0.3">
      <c r="A133" s="5" t="s">
        <v>11</v>
      </c>
      <c r="B133" s="6"/>
      <c r="C133" s="39">
        <f t="shared" ref="C133:K133" si="255">C85/C37</f>
        <v>3.4995901302247181</v>
      </c>
      <c r="D133" s="152">
        <f t="shared" si="255"/>
        <v>3.6172306493557351</v>
      </c>
      <c r="E133" s="152">
        <f t="shared" si="255"/>
        <v>3.6593951137034177</v>
      </c>
      <c r="F133" s="152">
        <f t="shared" si="255"/>
        <v>3.8105394511720654</v>
      </c>
      <c r="G133" s="152">
        <f t="shared" si="255"/>
        <v>3.4351980065023122</v>
      </c>
      <c r="H133" s="152">
        <f t="shared" ref="H133" si="256">H85/H37</f>
        <v>3.5800973454808123</v>
      </c>
      <c r="I133" s="136">
        <f t="shared" si="255"/>
        <v>4.1917773728296082</v>
      </c>
      <c r="J133" s="152">
        <f t="shared" si="255"/>
        <v>4.1748777380351232</v>
      </c>
      <c r="K133" s="164">
        <f t="shared" si="255"/>
        <v>4.2732357068191495</v>
      </c>
      <c r="M133" s="23">
        <f t="shared" si="201"/>
        <v>2.3559484841421452E-2</v>
      </c>
    </row>
    <row r="134" spans="1:13" ht="20.100000000000001" customHeight="1" x14ac:dyDescent="0.25">
      <c r="A134" s="24"/>
      <c r="B134" t="s">
        <v>37</v>
      </c>
      <c r="C134" s="40">
        <f t="shared" ref="C134:K134" si="257">C86/C38</f>
        <v>9.4593915192518825</v>
      </c>
      <c r="D134" s="28">
        <f t="shared" si="257"/>
        <v>9.8262393081334114</v>
      </c>
      <c r="E134" s="28">
        <f t="shared" si="257"/>
        <v>9.8714347596235577</v>
      </c>
      <c r="F134" s="28">
        <f t="shared" si="257"/>
        <v>9.5642067097241092</v>
      </c>
      <c r="G134" s="28">
        <f t="shared" si="257"/>
        <v>8.986912153786843</v>
      </c>
      <c r="H134" s="28">
        <f t="shared" ref="H134" si="258">H86/H38</f>
        <v>9.5622009717787151</v>
      </c>
      <c r="I134" s="137">
        <f t="shared" si="257"/>
        <v>9.9662287667502074</v>
      </c>
      <c r="J134" s="28">
        <f t="shared" si="257"/>
        <v>10.164145499173813</v>
      </c>
      <c r="K134" s="165">
        <f t="shared" si="257"/>
        <v>9.7021098265297461</v>
      </c>
      <c r="M134" s="30">
        <f t="shared" si="201"/>
        <v>-4.5457404430271409E-2</v>
      </c>
    </row>
    <row r="135" spans="1:13" ht="20.100000000000001" customHeight="1" thickBot="1" x14ac:dyDescent="0.3">
      <c r="A135" s="204"/>
      <c r="B135" t="s">
        <v>36</v>
      </c>
      <c r="C135" s="40">
        <f t="shared" ref="C135:K135" si="259">C87/C39</f>
        <v>2.7053523323271169</v>
      </c>
      <c r="D135" s="28">
        <f t="shared" si="259"/>
        <v>2.8582163449429099</v>
      </c>
      <c r="E135" s="28">
        <f t="shared" si="259"/>
        <v>2.9886613293918165</v>
      </c>
      <c r="F135" s="28">
        <f t="shared" si="259"/>
        <v>3.0033512190316172</v>
      </c>
      <c r="G135" s="28">
        <f t="shared" si="259"/>
        <v>3.0311924516799711</v>
      </c>
      <c r="H135" s="28">
        <f t="shared" ref="H135" si="260">H87/H39</f>
        <v>3.2037699739392358</v>
      </c>
      <c r="I135" s="137">
        <f t="shared" si="259"/>
        <v>3.4955653151283479</v>
      </c>
      <c r="J135" s="28">
        <f t="shared" si="259"/>
        <v>3.4276229957714568</v>
      </c>
      <c r="K135" s="165">
        <f t="shared" si="259"/>
        <v>3.5212853370195991</v>
      </c>
      <c r="M135" s="30">
        <f t="shared" si="201"/>
        <v>2.7325741881090892E-2</v>
      </c>
    </row>
    <row r="136" spans="1:13" ht="20.100000000000001" customHeight="1" thickBot="1" x14ac:dyDescent="0.3">
      <c r="A136" s="5" t="s">
        <v>6</v>
      </c>
      <c r="B136" s="6"/>
      <c r="C136" s="39">
        <f t="shared" ref="C136:K136" si="261">C88/C40</f>
        <v>4.721032914532131</v>
      </c>
      <c r="D136" s="152">
        <f t="shared" si="261"/>
        <v>5.2663767289432464</v>
      </c>
      <c r="E136" s="152">
        <f t="shared" si="261"/>
        <v>5.8535288582290521</v>
      </c>
      <c r="F136" s="152">
        <f t="shared" si="261"/>
        <v>6.0191776162717172</v>
      </c>
      <c r="G136" s="152">
        <f t="shared" si="261"/>
        <v>5.2187933177837289</v>
      </c>
      <c r="H136" s="152">
        <f t="shared" ref="H136" si="262">H88/H40</f>
        <v>5.2995905110737507</v>
      </c>
      <c r="I136" s="136">
        <f t="shared" si="261"/>
        <v>6.157666116610538</v>
      </c>
      <c r="J136" s="152">
        <f t="shared" si="261"/>
        <v>6.1001236201703142</v>
      </c>
      <c r="K136" s="164">
        <f t="shared" si="261"/>
        <v>6.5742179774355227</v>
      </c>
      <c r="M136" s="23">
        <f t="shared" si="201"/>
        <v>7.7718811418443334E-2</v>
      </c>
    </row>
    <row r="137" spans="1:13" ht="20.100000000000001" customHeight="1" x14ac:dyDescent="0.25">
      <c r="A137" s="24"/>
      <c r="B137" t="s">
        <v>37</v>
      </c>
      <c r="C137" s="40">
        <f t="shared" ref="C137:K137" si="263">C89/C41</f>
        <v>10.43620664331918</v>
      </c>
      <c r="D137" s="28">
        <f t="shared" si="263"/>
        <v>10.88841256916583</v>
      </c>
      <c r="E137" s="28">
        <f t="shared" si="263"/>
        <v>11.564204729106528</v>
      </c>
      <c r="F137" s="28">
        <f t="shared" si="263"/>
        <v>11.385769200869499</v>
      </c>
      <c r="G137" s="28">
        <f t="shared" si="263"/>
        <v>11.546971243508999</v>
      </c>
      <c r="H137" s="28">
        <f t="shared" ref="H137" si="264">H89/H41</f>
        <v>11.892505266359258</v>
      </c>
      <c r="I137" s="137">
        <f t="shared" si="263"/>
        <v>12.331970703911043</v>
      </c>
      <c r="J137" s="28">
        <f t="shared" si="263"/>
        <v>12.358848199892687</v>
      </c>
      <c r="K137" s="224">
        <f t="shared" si="263"/>
        <v>13.050452680761087</v>
      </c>
      <c r="M137" s="30">
        <f t="shared" si="201"/>
        <v>5.5960269895895677E-2</v>
      </c>
    </row>
    <row r="138" spans="1:13" ht="20.100000000000001" customHeight="1" thickBot="1" x14ac:dyDescent="0.3">
      <c r="A138" s="204"/>
      <c r="B138" t="s">
        <v>36</v>
      </c>
      <c r="C138" s="40">
        <f t="shared" ref="C138:K138" si="265">C90/C42</f>
        <v>3.2203387361387796</v>
      </c>
      <c r="D138" s="28">
        <f t="shared" si="265"/>
        <v>3.5336721368834847</v>
      </c>
      <c r="E138" s="28">
        <f t="shared" si="265"/>
        <v>3.794407741231824</v>
      </c>
      <c r="F138" s="28">
        <f t="shared" si="265"/>
        <v>3.9585855236113172</v>
      </c>
      <c r="G138" s="28">
        <f t="shared" si="265"/>
        <v>4.0425965657700518</v>
      </c>
      <c r="H138" s="28">
        <f t="shared" ref="H138" si="266">H90/H42</f>
        <v>4.2325026788254618</v>
      </c>
      <c r="I138" s="137">
        <f t="shared" si="265"/>
        <v>4.3853610007891595</v>
      </c>
      <c r="J138" s="28">
        <f t="shared" si="265"/>
        <v>4.2508360313584115</v>
      </c>
      <c r="K138" s="165">
        <f t="shared" si="265"/>
        <v>4.3814220562686081</v>
      </c>
      <c r="M138" s="30">
        <f t="shared" si="201"/>
        <v>3.0720080461081947E-2</v>
      </c>
    </row>
    <row r="139" spans="1:13" ht="20.100000000000001" customHeight="1" thickBot="1" x14ac:dyDescent="0.3">
      <c r="A139" s="5" t="s">
        <v>7</v>
      </c>
      <c r="B139" s="6"/>
      <c r="C139" s="39">
        <f t="shared" ref="C139:K139" si="267">C91/C43</f>
        <v>13.606317179877836</v>
      </c>
      <c r="D139" s="152">
        <f t="shared" si="267"/>
        <v>12.864860068951531</v>
      </c>
      <c r="E139" s="152">
        <f t="shared" si="267"/>
        <v>15.569859982213398</v>
      </c>
      <c r="F139" s="152">
        <f t="shared" si="267"/>
        <v>14.675860440346899</v>
      </c>
      <c r="G139" s="152">
        <f t="shared" si="267"/>
        <v>13.006134342999436</v>
      </c>
      <c r="H139" s="152">
        <f t="shared" ref="H139" si="268">H91/H43</f>
        <v>12.607329984578895</v>
      </c>
      <c r="I139" s="136">
        <f t="shared" si="267"/>
        <v>13.440409309791333</v>
      </c>
      <c r="J139" s="152">
        <f t="shared" si="267"/>
        <v>13.618905962751228</v>
      </c>
      <c r="K139" s="164">
        <f t="shared" si="267"/>
        <v>14.271454174602937</v>
      </c>
      <c r="M139" s="23">
        <f t="shared" si="201"/>
        <v>4.7914877570671192E-2</v>
      </c>
    </row>
    <row r="140" spans="1:13" ht="20.100000000000001" customHeight="1" x14ac:dyDescent="0.25">
      <c r="A140" s="24"/>
      <c r="B140" t="s">
        <v>37</v>
      </c>
      <c r="C140" s="40">
        <f t="shared" ref="C140:K140" si="269">C92/C44</f>
        <v>17.343538291795131</v>
      </c>
      <c r="D140" s="28">
        <f t="shared" si="269"/>
        <v>15.135612348541587</v>
      </c>
      <c r="E140" s="28">
        <f t="shared" si="269"/>
        <v>17.897327696503972</v>
      </c>
      <c r="F140" s="28">
        <f t="shared" si="269"/>
        <v>17.227658366505111</v>
      </c>
      <c r="G140" s="28">
        <f t="shared" si="269"/>
        <v>17.857502174372957</v>
      </c>
      <c r="H140" s="28">
        <f t="shared" ref="H140" si="270">H92/H44</f>
        <v>18.798711710200049</v>
      </c>
      <c r="I140" s="137">
        <f t="shared" si="269"/>
        <v>18.03887150079888</v>
      </c>
      <c r="J140" s="28">
        <f t="shared" si="269"/>
        <v>18.235542735813151</v>
      </c>
      <c r="K140" s="165">
        <f t="shared" si="269"/>
        <v>19.102063365101746</v>
      </c>
      <c r="M140" s="30">
        <f t="shared" si="201"/>
        <v>4.7518225360346236E-2</v>
      </c>
    </row>
    <row r="141" spans="1:13" ht="20.100000000000001" customHeight="1" thickBot="1" x14ac:dyDescent="0.3">
      <c r="A141" s="204"/>
      <c r="B141" t="s">
        <v>36</v>
      </c>
      <c r="C141" s="40">
        <f t="shared" ref="C141:K141" si="271">C93/C45</f>
        <v>5.7456459973539813</v>
      </c>
      <c r="D141" s="28">
        <f t="shared" si="271"/>
        <v>6.3598698970344749</v>
      </c>
      <c r="E141" s="28">
        <f t="shared" si="271"/>
        <v>6.435994581767444</v>
      </c>
      <c r="F141" s="28">
        <f t="shared" si="271"/>
        <v>6.9692724983047567</v>
      </c>
      <c r="G141" s="28">
        <f t="shared" si="271"/>
        <v>6.6667110355702084</v>
      </c>
      <c r="H141" s="28">
        <f t="shared" ref="H141" si="272">H93/H45</f>
        <v>6.8066812227074234</v>
      </c>
      <c r="I141" s="137">
        <f t="shared" si="271"/>
        <v>7.2710027896050509</v>
      </c>
      <c r="J141" s="28">
        <f t="shared" si="271"/>
        <v>7.2206357284967382</v>
      </c>
      <c r="K141" s="165">
        <f t="shared" si="271"/>
        <v>8.2920239633501698</v>
      </c>
      <c r="M141" s="30">
        <f t="shared" si="201"/>
        <v>0.14837865738402006</v>
      </c>
    </row>
    <row r="142" spans="1:13" ht="20.100000000000001" customHeight="1" x14ac:dyDescent="0.25">
      <c r="A142" s="470" t="s">
        <v>21</v>
      </c>
      <c r="B142" s="485"/>
      <c r="C142" s="225">
        <f t="shared" ref="C142:K142" si="273">C94/C46</f>
        <v>4.7569112942824816</v>
      </c>
      <c r="D142" s="226">
        <f t="shared" si="273"/>
        <v>5.1415914345030833</v>
      </c>
      <c r="E142" s="226">
        <f t="shared" si="273"/>
        <v>5.4155944930994329</v>
      </c>
      <c r="F142" s="226">
        <f t="shared" si="273"/>
        <v>5.4857998961083991</v>
      </c>
      <c r="G142" s="226">
        <f t="shared" si="273"/>
        <v>4.8047074816599187</v>
      </c>
      <c r="H142" s="226">
        <f t="shared" ref="H142" si="274">H94/H46</f>
        <v>4.927343918472844</v>
      </c>
      <c r="I142" s="227">
        <f t="shared" si="273"/>
        <v>5.8715159773002528</v>
      </c>
      <c r="J142" s="228">
        <f t="shared" si="273"/>
        <v>5.8048316144846073</v>
      </c>
      <c r="K142" s="229">
        <f t="shared" si="273"/>
        <v>6.2557703069811046</v>
      </c>
      <c r="M142" s="142">
        <f t="shared" si="201"/>
        <v>7.7683337337690325E-2</v>
      </c>
    </row>
    <row r="143" spans="1:13" ht="20.100000000000001" customHeight="1" x14ac:dyDescent="0.25">
      <c r="A143" s="24"/>
      <c r="B143" t="s">
        <v>37</v>
      </c>
      <c r="C143" s="230">
        <f t="shared" ref="C143:K143" si="275">C95/C47</f>
        <v>9.8494977541431705</v>
      </c>
      <c r="D143" s="28">
        <f t="shared" si="275"/>
        <v>10.411404658338641</v>
      </c>
      <c r="E143" s="28">
        <f t="shared" si="275"/>
        <v>10.813566770358026</v>
      </c>
      <c r="F143" s="28">
        <f t="shared" si="275"/>
        <v>10.404073354368721</v>
      </c>
      <c r="G143" s="28">
        <f t="shared" si="275"/>
        <v>10.469578868030986</v>
      </c>
      <c r="H143" s="28">
        <f t="shared" ref="H143" si="276">H95/H47</f>
        <v>10.653550547848225</v>
      </c>
      <c r="I143" s="231">
        <f t="shared" si="275"/>
        <v>11.370049860386558</v>
      </c>
      <c r="J143" s="40">
        <f t="shared" si="275"/>
        <v>11.347150790795316</v>
      </c>
      <c r="K143" s="165">
        <f t="shared" si="275"/>
        <v>12.055176739067795</v>
      </c>
      <c r="M143" s="30">
        <f t="shared" si="201"/>
        <v>6.239680438959367E-2</v>
      </c>
    </row>
    <row r="144" spans="1:13" ht="20.100000000000001" customHeight="1" thickBot="1" x14ac:dyDescent="0.3">
      <c r="A144" s="31"/>
      <c r="B144" s="25" t="s">
        <v>36</v>
      </c>
      <c r="C144" s="232">
        <f t="shared" ref="C144:K144" si="277">C96/C48</f>
        <v>3.2123307365165226</v>
      </c>
      <c r="D144" s="29">
        <f t="shared" si="277"/>
        <v>3.4169911944004991</v>
      </c>
      <c r="E144" s="29">
        <f t="shared" si="277"/>
        <v>3.594888865750693</v>
      </c>
      <c r="F144" s="29">
        <f t="shared" si="277"/>
        <v>3.6577742806699343</v>
      </c>
      <c r="G144" s="29">
        <f t="shared" si="277"/>
        <v>3.7299053053651443</v>
      </c>
      <c r="H144" s="29">
        <f t="shared" ref="H144" si="278">H96/H48</f>
        <v>3.9196333056686998</v>
      </c>
      <c r="I144" s="233">
        <f t="shared" si="277"/>
        <v>4.1415510660240775</v>
      </c>
      <c r="J144" s="41">
        <f t="shared" si="277"/>
        <v>4.0194507464106835</v>
      </c>
      <c r="K144" s="234">
        <f t="shared" si="277"/>
        <v>4.2103836899091966</v>
      </c>
      <c r="M144" s="34">
        <f t="shared" si="201"/>
        <v>4.7502247332925726E-2</v>
      </c>
    </row>
    <row r="146" spans="1:1" ht="15.75" x14ac:dyDescent="0.25">
      <c r="A146" s="99" t="s">
        <v>39</v>
      </c>
    </row>
  </sheetData>
  <mergeCells count="49">
    <mergeCell ref="A142:B142"/>
    <mergeCell ref="I101:I102"/>
    <mergeCell ref="M53:M54"/>
    <mergeCell ref="N53:N54"/>
    <mergeCell ref="M101:M102"/>
    <mergeCell ref="A101:B102"/>
    <mergeCell ref="C101:C102"/>
    <mergeCell ref="D101:D102"/>
    <mergeCell ref="E101:E102"/>
    <mergeCell ref="A53:B54"/>
    <mergeCell ref="J53:K53"/>
    <mergeCell ref="A94:B94"/>
    <mergeCell ref="J101:K101"/>
    <mergeCell ref="I53:I54"/>
    <mergeCell ref="H53:H54"/>
    <mergeCell ref="H101:H102"/>
    <mergeCell ref="W5:X5"/>
    <mergeCell ref="W53:X53"/>
    <mergeCell ref="M5:M6"/>
    <mergeCell ref="N5:N6"/>
    <mergeCell ref="O5:O6"/>
    <mergeCell ref="O53:O54"/>
    <mergeCell ref="T5:U5"/>
    <mergeCell ref="T53:U53"/>
    <mergeCell ref="S5:S6"/>
    <mergeCell ref="S53:S54"/>
    <mergeCell ref="R5:R6"/>
    <mergeCell ref="R53:R54"/>
    <mergeCell ref="Q5:Q6"/>
    <mergeCell ref="Q53:Q54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F5:F6"/>
    <mergeCell ref="P5:P6"/>
    <mergeCell ref="F53:F54"/>
    <mergeCell ref="P53:P54"/>
    <mergeCell ref="H5:H6"/>
    <mergeCell ref="I5:I6"/>
    <mergeCell ref="J5:K5"/>
    <mergeCell ref="G5:G6"/>
    <mergeCell ref="G53:G54"/>
    <mergeCell ref="G101:G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M103:M105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M106:M108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M109:M111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M112:M114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M115:M117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M118:M120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M121:M123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M124:M126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M127:M129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M130:M132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M133:M135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M136:M138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M139:M141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M142:M144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W46:W48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W94:W96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W7:X9 X46:X48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W10:X12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W13:X15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W16:X18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W19:X21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W25:X27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W28:X30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W34:X36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W55:X57 X94:X96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W58:X60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W61:X63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W64:X66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W67:X69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W70:X72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W73:X75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W76:X78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W79:X81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W82:X84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W85:X87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W88:X90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W91:X93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A119"/>
  <sheetViews>
    <sheetView showGridLines="0" topLeftCell="A23" workbookViewId="0">
      <selection activeCell="J65" sqref="J65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2.7109375" customWidth="1"/>
    <col min="7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72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79</v>
      </c>
      <c r="B5" s="496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8" t="s">
        <v>88</v>
      </c>
      <c r="X5" s="499"/>
    </row>
    <row r="6" spans="1:27" ht="20.25" customHeight="1" thickBot="1" x14ac:dyDescent="0.3">
      <c r="A6" s="471"/>
      <c r="B6" s="49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69"/>
      <c r="Q6" s="469"/>
      <c r="R6" s="469"/>
      <c r="S6" s="489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SUM(C8:C17)</f>
        <v>73589682</v>
      </c>
      <c r="D7" s="14">
        <f>SUM(D8:D17)</f>
        <v>80208943</v>
      </c>
      <c r="E7" s="14">
        <f t="shared" ref="E7:G7" si="0">SUM(E8:E17)</f>
        <v>81369316</v>
      </c>
      <c r="F7" s="14">
        <f t="shared" si="0"/>
        <v>89195523</v>
      </c>
      <c r="G7" s="14">
        <f t="shared" si="0"/>
        <v>49337605</v>
      </c>
      <c r="H7" s="14">
        <v>45824290</v>
      </c>
      <c r="I7" s="14">
        <v>84156044</v>
      </c>
      <c r="J7" s="181">
        <v>62638788</v>
      </c>
      <c r="K7" s="180">
        <v>66893344</v>
      </c>
      <c r="L7" s="1"/>
      <c r="M7" s="135">
        <f t="shared" ref="M7:U7" si="1">C7/C29</f>
        <v>0.28645210339566635</v>
      </c>
      <c r="N7" s="21">
        <f t="shared" si="1"/>
        <v>0.29996382809659872</v>
      </c>
      <c r="O7" s="21">
        <f t="shared" si="1"/>
        <v>0.30810715382130371</v>
      </c>
      <c r="P7" s="21">
        <f t="shared" si="1"/>
        <v>0.32051134028015688</v>
      </c>
      <c r="Q7" s="261">
        <f t="shared" si="1"/>
        <v>0.19675932743408217</v>
      </c>
      <c r="R7" s="261">
        <f t="shared" si="1"/>
        <v>0.17975275068334365</v>
      </c>
      <c r="S7" s="22">
        <f t="shared" si="1"/>
        <v>0.30072249116043004</v>
      </c>
      <c r="T7" s="20">
        <f t="shared" si="1"/>
        <v>0.30152057979871033</v>
      </c>
      <c r="U7" s="235">
        <f t="shared" si="1"/>
        <v>0.32334333266146315</v>
      </c>
      <c r="V7" s="1"/>
      <c r="W7" s="64">
        <f>(K7-J7)/J7</f>
        <v>6.7922067713059836E-2</v>
      </c>
      <c r="X7" s="101">
        <f>(U7-T7)*100</f>
        <v>2.1822752862752814</v>
      </c>
      <c r="AA7" s="1"/>
    </row>
    <row r="8" spans="1:27" ht="20.100000000000001" customHeight="1" x14ac:dyDescent="0.25">
      <c r="A8" s="24"/>
      <c r="B8" s="144" t="s">
        <v>65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12">
        <v>41277661</v>
      </c>
      <c r="J8" s="10">
        <v>30732703</v>
      </c>
      <c r="K8" s="162">
        <v>33016203</v>
      </c>
      <c r="M8" s="77">
        <f t="shared" ref="M8:M17" si="2">C8/$C$7</f>
        <v>0.50785134524701436</v>
      </c>
      <c r="N8" s="18">
        <f t="shared" ref="N8:N17" si="3">D8/$D$7</f>
        <v>0.48465533325878635</v>
      </c>
      <c r="O8" s="18">
        <f t="shared" ref="O8:O17" si="4">E8/$E$7</f>
        <v>0.4847812779942749</v>
      </c>
      <c r="P8" s="37">
        <f>F8/$F$7</f>
        <v>0.4878240133195923</v>
      </c>
      <c r="Q8" s="37">
        <f>G8/$G$7</f>
        <v>0.49100119472763221</v>
      </c>
      <c r="R8" s="37">
        <f>H8/$H$7</f>
        <v>0.47548082032476663</v>
      </c>
      <c r="S8" s="19">
        <f t="shared" ref="S8:S17" si="5">I8/$I$7</f>
        <v>0.49048956008435945</v>
      </c>
      <c r="T8" s="96">
        <f>J8/$J$7</f>
        <v>0.49063374278570016</v>
      </c>
      <c r="U8" s="78">
        <f>K8/$K$7</f>
        <v>0.49356484555473862</v>
      </c>
      <c r="W8" s="107">
        <f t="shared" ref="W8:W39" si="6">(K8-J8)/J8</f>
        <v>7.4301957754903628E-2</v>
      </c>
      <c r="X8" s="108">
        <f t="shared" ref="X8:X39" si="7">(U8-T8)*100</f>
        <v>0.29311027690384628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12">
        <v>8616479</v>
      </c>
      <c r="J9" s="10">
        <v>6518500</v>
      </c>
      <c r="K9" s="162">
        <v>6444800</v>
      </c>
      <c r="M9" s="77">
        <f t="shared" ref="M9:M16" si="8">C9/$C$7</f>
        <v>8.1480933699373773E-2</v>
      </c>
      <c r="N9" s="18">
        <f t="shared" ref="N9:N16" si="9">D9/$D$7</f>
        <v>9.0456010622157176E-2</v>
      </c>
      <c r="O9" s="18">
        <f t="shared" ref="O9:O16" si="10">E9/$E$7</f>
        <v>9.6272936594428302E-2</v>
      </c>
      <c r="P9" s="37">
        <f t="shared" ref="P9:P17" si="11">F9/$F$7</f>
        <v>9.967642658477377E-2</v>
      </c>
      <c r="Q9" s="37">
        <f t="shared" ref="Q9:Q17" si="12">G9/$G$7</f>
        <v>9.5472571074335696E-2</v>
      </c>
      <c r="R9" s="37">
        <f t="shared" ref="R9:R16" si="13">H9/$H$7</f>
        <v>0.10629074667605325</v>
      </c>
      <c r="S9" s="19">
        <f t="shared" ref="S9:S16" si="14">I9/$I$7</f>
        <v>0.1023869301651109</v>
      </c>
      <c r="T9" s="96">
        <f t="shared" ref="T9:T16" si="15">J9/$J$7</f>
        <v>0.10406491262251115</v>
      </c>
      <c r="U9" s="78">
        <f t="shared" ref="U9:U16" si="16">K9/$K$7</f>
        <v>9.6344413578726154E-2</v>
      </c>
      <c r="W9" s="146">
        <f t="shared" ref="W9:W17" si="17">(K9-J9)/J9</f>
        <v>-1.130628212011966E-2</v>
      </c>
      <c r="X9" s="104">
        <f t="shared" ref="X9:X16" si="18">(U9-T9)*100</f>
        <v>-0.77204990437849952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12">
        <v>15529</v>
      </c>
      <c r="J10" s="10">
        <v>12711</v>
      </c>
      <c r="K10" s="162">
        <v>11723</v>
      </c>
      <c r="M10" s="77">
        <f t="shared" si="8"/>
        <v>4.6204847032767449E-4</v>
      </c>
      <c r="N10" s="18">
        <f t="shared" si="9"/>
        <v>5.843862074083186E-4</v>
      </c>
      <c r="O10" s="18">
        <f t="shared" si="10"/>
        <v>8.698610665474932E-4</v>
      </c>
      <c r="P10" s="37">
        <f t="shared" si="11"/>
        <v>4.9262562202813701E-4</v>
      </c>
      <c r="Q10" s="37">
        <f t="shared" si="12"/>
        <v>7.595220724637931E-4</v>
      </c>
      <c r="R10" s="37">
        <f t="shared" si="13"/>
        <v>5.8907623009543631E-4</v>
      </c>
      <c r="S10" s="19">
        <f t="shared" si="14"/>
        <v>1.8452625933795081E-4</v>
      </c>
      <c r="T10" s="96">
        <f t="shared" si="15"/>
        <v>2.0292538227272214E-4</v>
      </c>
      <c r="U10" s="78">
        <f t="shared" si="16"/>
        <v>1.7524912493535979E-4</v>
      </c>
      <c r="W10" s="146">
        <f t="shared" si="17"/>
        <v>-7.7727952167414044E-2</v>
      </c>
      <c r="X10" s="104">
        <f t="shared" si="18"/>
        <v>-2.7676257337362355E-3</v>
      </c>
      <c r="AA10" s="1"/>
    </row>
    <row r="11" spans="1:27" ht="20.100000000000001" customHeight="1" x14ac:dyDescent="0.25">
      <c r="A11" s="24"/>
      <c r="B11" s="144" t="s">
        <v>67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17489523</v>
      </c>
      <c r="I11" s="12">
        <v>31211883</v>
      </c>
      <c r="J11" s="10">
        <v>23183066</v>
      </c>
      <c r="K11" s="162">
        <v>24419637</v>
      </c>
      <c r="M11" s="77">
        <f t="shared" si="8"/>
        <v>0.37278068411818926</v>
      </c>
      <c r="N11" s="18">
        <f t="shared" si="9"/>
        <v>0.38336688964969906</v>
      </c>
      <c r="O11" s="18">
        <f t="shared" si="10"/>
        <v>0.37960659519369683</v>
      </c>
      <c r="P11" s="37">
        <f t="shared" si="11"/>
        <v>0.37798126930653236</v>
      </c>
      <c r="Q11" s="37">
        <f t="shared" si="12"/>
        <v>0.37237478389962381</v>
      </c>
      <c r="R11" s="37">
        <f t="shared" si="13"/>
        <v>0.38166489868146347</v>
      </c>
      <c r="S11" s="19">
        <f t="shared" si="14"/>
        <v>0.37088106232750201</v>
      </c>
      <c r="T11" s="96">
        <f t="shared" si="15"/>
        <v>0.37010719300635253</v>
      </c>
      <c r="U11" s="78">
        <f t="shared" si="16"/>
        <v>0.36505331531938362</v>
      </c>
      <c r="W11" s="146">
        <f t="shared" si="17"/>
        <v>5.3339407307040405E-2</v>
      </c>
      <c r="X11" s="104">
        <f t="shared" si="18"/>
        <v>-0.50538776869689106</v>
      </c>
    </row>
    <row r="12" spans="1:27" ht="20.100000000000001" customHeight="1" x14ac:dyDescent="0.25">
      <c r="A12" s="24"/>
      <c r="B12" t="s">
        <v>68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12">
        <v>2639194</v>
      </c>
      <c r="J12" s="10">
        <v>1900023</v>
      </c>
      <c r="K12" s="162">
        <v>2646769</v>
      </c>
      <c r="M12" s="77">
        <f t="shared" si="8"/>
        <v>3.2910048449455186E-2</v>
      </c>
      <c r="N12" s="18">
        <f t="shared" si="9"/>
        <v>3.8843785785831884E-2</v>
      </c>
      <c r="O12" s="18">
        <f t="shared" si="10"/>
        <v>3.6749381056613524E-2</v>
      </c>
      <c r="P12" s="37">
        <f t="shared" si="11"/>
        <v>2.9995900130548033E-2</v>
      </c>
      <c r="Q12" s="37">
        <f t="shared" si="12"/>
        <v>3.5456544759316956E-2</v>
      </c>
      <c r="R12" s="37">
        <f t="shared" si="13"/>
        <v>3.1092636678058734E-2</v>
      </c>
      <c r="S12" s="19">
        <f t="shared" si="14"/>
        <v>3.1360718429207533E-2</v>
      </c>
      <c r="T12" s="96">
        <f t="shared" si="15"/>
        <v>3.0333010274719876E-2</v>
      </c>
      <c r="U12" s="78">
        <f t="shared" si="16"/>
        <v>3.9567000866334322E-2</v>
      </c>
      <c r="W12" s="146">
        <f t="shared" si="17"/>
        <v>0.39301945292241197</v>
      </c>
      <c r="X12" s="104">
        <f t="shared" si="18"/>
        <v>0.9233990591614446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5">
        <v>6760</v>
      </c>
      <c r="I13" s="12">
        <v>5688</v>
      </c>
      <c r="J13" s="10">
        <v>4850</v>
      </c>
      <c r="K13" s="162">
        <v>6984</v>
      </c>
      <c r="M13" s="77">
        <f t="shared" si="8"/>
        <v>0</v>
      </c>
      <c r="N13" s="18">
        <f t="shared" si="9"/>
        <v>0</v>
      </c>
      <c r="O13" s="18">
        <f t="shared" si="10"/>
        <v>0</v>
      </c>
      <c r="P13" s="37">
        <f t="shared" si="11"/>
        <v>0</v>
      </c>
      <c r="Q13" s="37">
        <f t="shared" si="12"/>
        <v>0</v>
      </c>
      <c r="R13" s="37">
        <f t="shared" si="13"/>
        <v>1.4752001613118284E-4</v>
      </c>
      <c r="S13" s="19">
        <f t="shared" si="14"/>
        <v>6.7588728386519696E-5</v>
      </c>
      <c r="T13" s="96">
        <f t="shared" si="15"/>
        <v>7.7428062624711072E-5</v>
      </c>
      <c r="U13" s="78">
        <f t="shared" si="16"/>
        <v>1.0440500627386785E-4</v>
      </c>
      <c r="W13" s="146">
        <f t="shared" si="17"/>
        <v>0.44</v>
      </c>
      <c r="X13" s="104">
        <f t="shared" si="18"/>
        <v>2.6976943649156776E-3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12">
        <v>0</v>
      </c>
      <c r="J14" s="10">
        <v>0</v>
      </c>
      <c r="K14" s="162">
        <v>0</v>
      </c>
      <c r="M14" s="77">
        <f t="shared" si="8"/>
        <v>0</v>
      </c>
      <c r="N14" s="18">
        <f t="shared" si="9"/>
        <v>0</v>
      </c>
      <c r="O14" s="18">
        <f t="shared" si="10"/>
        <v>0</v>
      </c>
      <c r="P14" s="37">
        <f t="shared" si="11"/>
        <v>1.3049982340481371E-5</v>
      </c>
      <c r="Q14" s="37">
        <f t="shared" si="12"/>
        <v>1.0884192696422942E-5</v>
      </c>
      <c r="R14" s="37">
        <f t="shared" si="13"/>
        <v>0</v>
      </c>
      <c r="S14" s="19">
        <f t="shared" si="14"/>
        <v>0</v>
      </c>
      <c r="T14" s="96">
        <f t="shared" si="15"/>
        <v>0</v>
      </c>
      <c r="U14" s="78">
        <f t="shared" si="16"/>
        <v>0</v>
      </c>
      <c r="W14" s="146"/>
      <c r="X14" s="104">
        <f t="shared" si="18"/>
        <v>0</v>
      </c>
      <c r="AA14" s="1"/>
    </row>
    <row r="15" spans="1:27" ht="20.100000000000001" customHeight="1" x14ac:dyDescent="0.25">
      <c r="A15" s="24"/>
      <c r="B15" s="144" t="s">
        <v>85</v>
      </c>
      <c r="C15" s="10"/>
      <c r="D15" s="11"/>
      <c r="E15" s="11"/>
      <c r="F15" s="35">
        <v>0</v>
      </c>
      <c r="G15" s="35">
        <v>0</v>
      </c>
      <c r="H15" s="35">
        <v>0</v>
      </c>
      <c r="I15" s="12">
        <v>0</v>
      </c>
      <c r="J15" s="10">
        <v>0</v>
      </c>
      <c r="K15" s="162">
        <v>0</v>
      </c>
      <c r="M15" s="77">
        <f t="shared" si="8"/>
        <v>0</v>
      </c>
      <c r="N15" s="18">
        <f t="shared" si="9"/>
        <v>0</v>
      </c>
      <c r="O15" s="18">
        <f t="shared" si="10"/>
        <v>0</v>
      </c>
      <c r="P15" s="37">
        <f t="shared" si="11"/>
        <v>0</v>
      </c>
      <c r="Q15" s="37">
        <f t="shared" si="12"/>
        <v>0</v>
      </c>
      <c r="R15" s="37">
        <f t="shared" si="13"/>
        <v>0</v>
      </c>
      <c r="S15" s="19">
        <f t="shared" si="14"/>
        <v>0</v>
      </c>
      <c r="T15" s="96">
        <f t="shared" si="15"/>
        <v>0</v>
      </c>
      <c r="U15" s="78">
        <f t="shared" si="16"/>
        <v>0</v>
      </c>
      <c r="W15" s="146"/>
      <c r="X15" s="104">
        <f t="shared" si="18"/>
        <v>0</v>
      </c>
      <c r="AA15" s="1"/>
    </row>
    <row r="16" spans="1:27" ht="20.100000000000001" customHeight="1" x14ac:dyDescent="0.25">
      <c r="A16" s="24"/>
      <c r="B16" t="s">
        <v>70</v>
      </c>
      <c r="C16" s="10">
        <v>0</v>
      </c>
      <c r="D16" s="11">
        <v>0</v>
      </c>
      <c r="E16" s="11">
        <v>0</v>
      </c>
      <c r="F16" s="35">
        <v>0</v>
      </c>
      <c r="G16" s="35"/>
      <c r="H16" s="35"/>
      <c r="I16" s="12"/>
      <c r="J16" s="10"/>
      <c r="K16" s="162"/>
      <c r="M16" s="77">
        <f t="shared" si="8"/>
        <v>0</v>
      </c>
      <c r="N16" s="18">
        <f t="shared" si="9"/>
        <v>0</v>
      </c>
      <c r="O16" s="18">
        <f t="shared" si="10"/>
        <v>0</v>
      </c>
      <c r="P16" s="37">
        <f t="shared" si="11"/>
        <v>0</v>
      </c>
      <c r="Q16" s="37">
        <f t="shared" si="12"/>
        <v>0</v>
      </c>
      <c r="R16" s="37">
        <f t="shared" si="13"/>
        <v>0</v>
      </c>
      <c r="S16" s="19">
        <f t="shared" si="14"/>
        <v>0</v>
      </c>
      <c r="T16" s="96">
        <f t="shared" si="15"/>
        <v>0</v>
      </c>
      <c r="U16" s="78">
        <f t="shared" si="16"/>
        <v>0</v>
      </c>
      <c r="W16" s="146"/>
      <c r="X16" s="104">
        <f t="shared" si="18"/>
        <v>0</v>
      </c>
    </row>
    <row r="17" spans="1:27" ht="20.100000000000001" customHeight="1" thickBot="1" x14ac:dyDescent="0.3">
      <c r="A17" s="24"/>
      <c r="B17" t="s">
        <v>71</v>
      </c>
      <c r="C17" s="10">
        <v>332253</v>
      </c>
      <c r="D17" s="11">
        <v>167925</v>
      </c>
      <c r="E17" s="11">
        <v>139951</v>
      </c>
      <c r="F17" s="35">
        <v>358273</v>
      </c>
      <c r="G17" s="35">
        <v>242963</v>
      </c>
      <c r="H17" s="35">
        <v>216946</v>
      </c>
      <c r="I17" s="12">
        <v>389610</v>
      </c>
      <c r="J17" s="10">
        <v>286935</v>
      </c>
      <c r="K17" s="162">
        <v>347228</v>
      </c>
      <c r="M17" s="77">
        <f t="shared" si="2"/>
        <v>4.5149400156396929E-3</v>
      </c>
      <c r="N17" s="18">
        <f t="shared" si="3"/>
        <v>2.093594476117208E-3</v>
      </c>
      <c r="O17" s="18">
        <f t="shared" si="4"/>
        <v>1.7199480944389406E-3</v>
      </c>
      <c r="P17" s="37">
        <f t="shared" si="11"/>
        <v>4.0167150541849505E-3</v>
      </c>
      <c r="Q17" s="37">
        <f t="shared" si="12"/>
        <v>4.9244992739311119E-3</v>
      </c>
      <c r="R17" s="37">
        <f t="shared" ref="R17" si="19">H17/$H$7</f>
        <v>4.7343013934313003E-3</v>
      </c>
      <c r="S17" s="19">
        <f t="shared" si="5"/>
        <v>4.629614006095629E-3</v>
      </c>
      <c r="T17" s="96">
        <f t="shared" ref="T17" si="20">J17/$J$7</f>
        <v>4.5807878658188595E-3</v>
      </c>
      <c r="U17" s="78">
        <f t="shared" ref="U17" si="21">K17/$K$7</f>
        <v>5.1907705496080448E-3</v>
      </c>
      <c r="W17" s="146">
        <f t="shared" si="17"/>
        <v>0.21012772927666545</v>
      </c>
      <c r="X17" s="106">
        <f t="shared" si="7"/>
        <v>6.0998268378918523E-2</v>
      </c>
    </row>
    <row r="18" spans="1:27" ht="20.100000000000001" customHeight="1" thickBot="1" x14ac:dyDescent="0.3">
      <c r="A18" s="5" t="s">
        <v>36</v>
      </c>
      <c r="B18" s="6"/>
      <c r="C18" s="13">
        <f>SUM(C19:C28)</f>
        <v>183310795</v>
      </c>
      <c r="D18" s="14">
        <f>SUM(D19:D28)</f>
        <v>187186441</v>
      </c>
      <c r="E18" s="14">
        <f t="shared" ref="E18:G18" si="22">SUM(E19:E28)</f>
        <v>182724896</v>
      </c>
      <c r="F18" s="14">
        <f t="shared" si="22"/>
        <v>189095794</v>
      </c>
      <c r="G18" s="14">
        <f t="shared" si="22"/>
        <v>201413430</v>
      </c>
      <c r="H18" s="14">
        <v>209105272</v>
      </c>
      <c r="I18" s="14">
        <v>195690148</v>
      </c>
      <c r="J18" s="13">
        <v>145104206</v>
      </c>
      <c r="K18" s="161">
        <v>139986889</v>
      </c>
      <c r="L18" s="1"/>
      <c r="M18" s="135">
        <f t="shared" ref="M18:U18" si="23">C18/C29</f>
        <v>0.71354789660433371</v>
      </c>
      <c r="N18" s="21">
        <f t="shared" si="23"/>
        <v>0.70003617190340128</v>
      </c>
      <c r="O18" s="21">
        <f t="shared" si="23"/>
        <v>0.69189284617869629</v>
      </c>
      <c r="P18" s="21">
        <f t="shared" si="23"/>
        <v>0.67948865971984318</v>
      </c>
      <c r="Q18" s="261">
        <f t="shared" si="23"/>
        <v>0.8032406725659178</v>
      </c>
      <c r="R18" s="261">
        <f t="shared" si="23"/>
        <v>0.82024724931665638</v>
      </c>
      <c r="S18" s="22">
        <f t="shared" si="23"/>
        <v>0.69927750883956996</v>
      </c>
      <c r="T18" s="20">
        <f t="shared" si="23"/>
        <v>0.69847942020128972</v>
      </c>
      <c r="U18" s="235">
        <f t="shared" si="23"/>
        <v>0.67665666733853691</v>
      </c>
      <c r="V18" s="1"/>
      <c r="W18" s="64">
        <f t="shared" si="6"/>
        <v>-3.5266496685836937E-2</v>
      </c>
      <c r="X18" s="101">
        <f t="shared" si="7"/>
        <v>-2.1822752862752814</v>
      </c>
      <c r="AA18" s="26"/>
    </row>
    <row r="19" spans="1:27" ht="20.100000000000001" customHeight="1" x14ac:dyDescent="0.25">
      <c r="A19" s="24"/>
      <c r="B19" t="s">
        <v>65</v>
      </c>
      <c r="C19" s="10">
        <v>63208159</v>
      </c>
      <c r="D19" s="11">
        <v>65750811</v>
      </c>
      <c r="E19" s="11">
        <v>62925601</v>
      </c>
      <c r="F19" s="35">
        <v>68442945</v>
      </c>
      <c r="G19" s="35">
        <v>75276705</v>
      </c>
      <c r="H19" s="35">
        <v>74756891</v>
      </c>
      <c r="I19" s="12">
        <v>67867170</v>
      </c>
      <c r="J19" s="10">
        <v>51151245</v>
      </c>
      <c r="K19" s="162">
        <v>48863133</v>
      </c>
      <c r="M19" s="77">
        <f t="shared" ref="M19:M28" si="24">C19/$C$18</f>
        <v>0.34481416656340397</v>
      </c>
      <c r="N19" s="18">
        <f t="shared" ref="N19:N28" si="25">D19/$D$18</f>
        <v>0.35125840658512225</v>
      </c>
      <c r="O19" s="18">
        <f t="shared" ref="O19:O28" si="26">E19/$E$18</f>
        <v>0.34437343994985775</v>
      </c>
      <c r="P19" s="37">
        <f>F19/$F$18</f>
        <v>0.36194853175845887</v>
      </c>
      <c r="Q19" s="37">
        <f>G19/$G$18</f>
        <v>0.37374223258101508</v>
      </c>
      <c r="R19" s="37">
        <f>H19/$H$18</f>
        <v>0.35750839892740727</v>
      </c>
      <c r="S19" s="19">
        <f t="shared" ref="S19:S28" si="27">I19/$I$18</f>
        <v>0.3468093345199984</v>
      </c>
      <c r="T19" s="96">
        <f>J19/$J$18</f>
        <v>0.3525138685504402</v>
      </c>
      <c r="U19" s="78">
        <f>K19/$K$18</f>
        <v>0.34905506757850729</v>
      </c>
      <c r="W19" s="107">
        <f t="shared" si="6"/>
        <v>-4.4732283642362959E-2</v>
      </c>
      <c r="X19" s="108">
        <f t="shared" si="7"/>
        <v>-0.34588009719329071</v>
      </c>
      <c r="AA19" s="2"/>
    </row>
    <row r="20" spans="1:27" ht="20.100000000000001" customHeight="1" x14ac:dyDescent="0.25">
      <c r="A20" s="24"/>
      <c r="B20" t="s">
        <v>66</v>
      </c>
      <c r="C20" s="10">
        <v>56768</v>
      </c>
      <c r="D20" s="11">
        <v>44015</v>
      </c>
      <c r="E20" s="11">
        <v>22043</v>
      </c>
      <c r="F20" s="35">
        <v>50944</v>
      </c>
      <c r="G20" s="35">
        <v>44500</v>
      </c>
      <c r="H20" s="35">
        <v>23703</v>
      </c>
      <c r="I20" s="12">
        <v>293466</v>
      </c>
      <c r="J20" s="10">
        <v>233404</v>
      </c>
      <c r="K20" s="162">
        <v>153357</v>
      </c>
      <c r="M20" s="77">
        <f t="shared" si="24"/>
        <v>3.0968170750664194E-4</v>
      </c>
      <c r="N20" s="18">
        <f t="shared" si="25"/>
        <v>2.3513989456105957E-4</v>
      </c>
      <c r="O20" s="18">
        <f t="shared" si="26"/>
        <v>1.2063490242730799E-4</v>
      </c>
      <c r="P20" s="37">
        <f t="shared" ref="P20:P28" si="28">F20/$F$18</f>
        <v>2.6940842481139478E-4</v>
      </c>
      <c r="Q20" s="37">
        <f t="shared" ref="Q20:Q28" si="29">G20/$G$18</f>
        <v>2.2093859381670824E-4</v>
      </c>
      <c r="R20" s="37">
        <f t="shared" ref="R20:R28" si="30">H20/$H$18</f>
        <v>1.1335438735375356E-4</v>
      </c>
      <c r="S20" s="19">
        <f t="shared" si="27"/>
        <v>1.4996462673225635E-3</v>
      </c>
      <c r="T20" s="96">
        <f t="shared" ref="T20:T28" si="31">J20/$J$18</f>
        <v>1.608526771443138E-3</v>
      </c>
      <c r="U20" s="78">
        <f t="shared" ref="U20:U28" si="32">K20/$K$18</f>
        <v>1.0955097373440451E-3</v>
      </c>
      <c r="W20" s="146">
        <f t="shared" si="6"/>
        <v>-0.34295470514644139</v>
      </c>
      <c r="X20" s="104">
        <f t="shared" si="7"/>
        <v>-5.1301703409909284E-2</v>
      </c>
      <c r="AA20" s="2"/>
    </row>
    <row r="21" spans="1:27" ht="20.100000000000001" customHeight="1" x14ac:dyDescent="0.25">
      <c r="A21" s="24"/>
      <c r="B21" t="s">
        <v>73</v>
      </c>
      <c r="C21" s="10">
        <v>0</v>
      </c>
      <c r="D21" s="11">
        <v>0</v>
      </c>
      <c r="E21" s="11">
        <v>0</v>
      </c>
      <c r="F21" s="35">
        <v>194</v>
      </c>
      <c r="G21" s="35">
        <v>2024</v>
      </c>
      <c r="H21" s="35">
        <v>142</v>
      </c>
      <c r="I21" s="12">
        <v>0</v>
      </c>
      <c r="J21" s="10">
        <v>0</v>
      </c>
      <c r="K21" s="162">
        <v>0</v>
      </c>
      <c r="M21" s="77">
        <f t="shared" si="24"/>
        <v>0</v>
      </c>
      <c r="N21" s="18">
        <f t="shared" si="25"/>
        <v>0</v>
      </c>
      <c r="O21" s="18">
        <f t="shared" si="26"/>
        <v>0</v>
      </c>
      <c r="P21" s="37">
        <f t="shared" si="28"/>
        <v>1.0259350348109805E-6</v>
      </c>
      <c r="Q21" s="37">
        <f t="shared" si="29"/>
        <v>1.0048982334494775E-5</v>
      </c>
      <c r="R21" s="37">
        <f t="shared" si="30"/>
        <v>6.7908378704100777E-7</v>
      </c>
      <c r="S21" s="19">
        <f t="shared" si="27"/>
        <v>0</v>
      </c>
      <c r="T21" s="96">
        <f t="shared" si="31"/>
        <v>0</v>
      </c>
      <c r="U21" s="78">
        <f t="shared" si="32"/>
        <v>0</v>
      </c>
      <c r="W21" s="146"/>
      <c r="X21" s="104">
        <f t="shared" si="7"/>
        <v>0</v>
      </c>
      <c r="AA21" s="26"/>
    </row>
    <row r="22" spans="1:27" ht="20.100000000000001" customHeight="1" x14ac:dyDescent="0.25">
      <c r="A22" s="24"/>
      <c r="B22" t="s">
        <v>67</v>
      </c>
      <c r="C22" s="10">
        <v>90178750</v>
      </c>
      <c r="D22" s="11">
        <v>92438841</v>
      </c>
      <c r="E22" s="11">
        <v>93287385</v>
      </c>
      <c r="F22" s="35">
        <v>95011875</v>
      </c>
      <c r="G22" s="35">
        <v>98720523</v>
      </c>
      <c r="H22" s="35">
        <v>105986244</v>
      </c>
      <c r="I22" s="12">
        <v>101195488</v>
      </c>
      <c r="J22" s="10">
        <v>74192680</v>
      </c>
      <c r="K22" s="162">
        <v>71421906</v>
      </c>
      <c r="M22" s="77">
        <f t="shared" si="24"/>
        <v>0.49194456878548803</v>
      </c>
      <c r="N22" s="18">
        <f t="shared" si="25"/>
        <v>0.49383299616236626</v>
      </c>
      <c r="O22" s="18">
        <f t="shared" si="26"/>
        <v>0.51053461811793832</v>
      </c>
      <c r="P22" s="37">
        <f t="shared" si="28"/>
        <v>0.50245366642052336</v>
      </c>
      <c r="Q22" s="37">
        <f t="shared" si="29"/>
        <v>0.49013873106674166</v>
      </c>
      <c r="R22" s="37">
        <f t="shared" si="30"/>
        <v>0.50685591513924144</v>
      </c>
      <c r="S22" s="19">
        <f t="shared" si="27"/>
        <v>0.5171210152081851</v>
      </c>
      <c r="T22" s="96">
        <f t="shared" si="31"/>
        <v>0.51130619880170802</v>
      </c>
      <c r="U22" s="78">
        <f t="shared" si="32"/>
        <v>0.51020425205677655</v>
      </c>
      <c r="W22" s="146">
        <f t="shared" si="6"/>
        <v>-3.7345651889108197E-2</v>
      </c>
      <c r="X22" s="104">
        <f t="shared" si="7"/>
        <v>-0.11019467449314702</v>
      </c>
      <c r="AA22" s="2"/>
    </row>
    <row r="23" spans="1:27" ht="20.100000000000001" customHeight="1" x14ac:dyDescent="0.25">
      <c r="A23" s="24"/>
      <c r="B23" t="s">
        <v>68</v>
      </c>
      <c r="C23" s="10">
        <v>4165670</v>
      </c>
      <c r="D23" s="11">
        <v>4672073</v>
      </c>
      <c r="E23" s="11">
        <v>3977355</v>
      </c>
      <c r="F23" s="35">
        <v>3743966</v>
      </c>
      <c r="G23" s="35">
        <v>4230134</v>
      </c>
      <c r="H23" s="35">
        <v>4582037</v>
      </c>
      <c r="I23" s="12">
        <v>3982109</v>
      </c>
      <c r="J23" s="10">
        <v>3002103</v>
      </c>
      <c r="K23" s="162">
        <v>2810273</v>
      </c>
      <c r="M23" s="77">
        <f t="shared" si="24"/>
        <v>2.2724630047019325E-2</v>
      </c>
      <c r="N23" s="18">
        <f t="shared" si="25"/>
        <v>2.4959462742282706E-2</v>
      </c>
      <c r="O23" s="18">
        <f t="shared" si="26"/>
        <v>2.1766902524328158E-2</v>
      </c>
      <c r="P23" s="37">
        <f t="shared" si="28"/>
        <v>1.9799308703820243E-2</v>
      </c>
      <c r="Q23" s="37">
        <f t="shared" si="29"/>
        <v>2.1002243991376346E-2</v>
      </c>
      <c r="R23" s="37">
        <f t="shared" si="30"/>
        <v>2.1912584776915621E-2</v>
      </c>
      <c r="S23" s="19">
        <f t="shared" si="27"/>
        <v>2.0349052012572446E-2</v>
      </c>
      <c r="T23" s="96">
        <f t="shared" si="31"/>
        <v>2.0689290012723682E-2</v>
      </c>
      <c r="U23" s="78">
        <f t="shared" si="32"/>
        <v>2.0075258619398278E-2</v>
      </c>
      <c r="W23" s="146">
        <f t="shared" si="6"/>
        <v>-6.3898540456473349E-2</v>
      </c>
      <c r="X23" s="104">
        <f t="shared" si="7"/>
        <v>-6.1403139332540449E-2</v>
      </c>
      <c r="AA23" s="2"/>
    </row>
    <row r="24" spans="1:27" ht="20.100000000000001" customHeight="1" x14ac:dyDescent="0.25">
      <c r="A24" s="24"/>
      <c r="B24" t="s">
        <v>84</v>
      </c>
      <c r="C24" s="10"/>
      <c r="D24" s="11"/>
      <c r="E24" s="11"/>
      <c r="F24" s="35">
        <v>0</v>
      </c>
      <c r="G24" s="35">
        <v>0</v>
      </c>
      <c r="H24" s="35">
        <v>18648</v>
      </c>
      <c r="I24" s="12">
        <v>28237</v>
      </c>
      <c r="J24" s="10">
        <v>23889</v>
      </c>
      <c r="K24" s="162">
        <v>15247</v>
      </c>
      <c r="M24" s="77">
        <f t="shared" ref="M24:M27" si="33">C24/$C$18</f>
        <v>0</v>
      </c>
      <c r="N24" s="18">
        <f t="shared" ref="N24:N27" si="34">D24/$D$18</f>
        <v>0</v>
      </c>
      <c r="O24" s="18">
        <f t="shared" ref="O24:O27" si="35">E24/$E$18</f>
        <v>0</v>
      </c>
      <c r="P24" s="37">
        <f t="shared" ref="P24:P27" si="36">F24/$F$18</f>
        <v>0</v>
      </c>
      <c r="Q24" s="37">
        <f t="shared" si="29"/>
        <v>0</v>
      </c>
      <c r="R24" s="37">
        <f t="shared" ref="R24:R27" si="37">H24/$H$18</f>
        <v>8.9179960991131772E-5</v>
      </c>
      <c r="S24" s="19">
        <f t="shared" ref="S24:S27" si="38">I24/$I$18</f>
        <v>1.4429443836896683E-4</v>
      </c>
      <c r="T24" s="96">
        <f t="shared" ref="T24:T27" si="39">J24/$J$18</f>
        <v>1.6463340835206391E-4</v>
      </c>
      <c r="U24" s="78">
        <f t="shared" ref="U24:U27" si="40">K24/$K$18</f>
        <v>1.0891734296631166E-4</v>
      </c>
      <c r="W24" s="146">
        <f t="shared" ref="W24" si="41">(K24-J24)/J24</f>
        <v>-0.36175645694671188</v>
      </c>
      <c r="X24" s="104">
        <f t="shared" ref="X24:X27" si="42">(U24-T24)*100</f>
        <v>-5.571606538575225E-3</v>
      </c>
      <c r="AA24" s="2"/>
    </row>
    <row r="25" spans="1:27" ht="20.100000000000001" customHeight="1" x14ac:dyDescent="0.25">
      <c r="A25" s="24"/>
      <c r="B25" t="s">
        <v>69</v>
      </c>
      <c r="C25" s="10">
        <v>0</v>
      </c>
      <c r="D25" s="11">
        <v>0</v>
      </c>
      <c r="E25" s="11">
        <v>266</v>
      </c>
      <c r="F25" s="35">
        <v>221</v>
      </c>
      <c r="G25" s="35">
        <v>39</v>
      </c>
      <c r="H25" s="35">
        <v>1021</v>
      </c>
      <c r="I25" s="12">
        <v>1182</v>
      </c>
      <c r="J25" s="10">
        <v>911</v>
      </c>
      <c r="K25" s="162">
        <v>12196</v>
      </c>
      <c r="M25" s="77">
        <f t="shared" si="33"/>
        <v>0</v>
      </c>
      <c r="N25" s="18">
        <f t="shared" si="34"/>
        <v>0</v>
      </c>
      <c r="O25" s="18">
        <f t="shared" si="35"/>
        <v>1.455740327798572E-6</v>
      </c>
      <c r="P25" s="37">
        <f t="shared" si="36"/>
        <v>1.1687198076970449E-6</v>
      </c>
      <c r="Q25" s="37">
        <f t="shared" si="29"/>
        <v>1.9363157660340723E-7</v>
      </c>
      <c r="R25" s="37">
        <f t="shared" si="37"/>
        <v>4.8827080744286547E-6</v>
      </c>
      <c r="S25" s="19">
        <f t="shared" si="38"/>
        <v>6.0401609998271352E-6</v>
      </c>
      <c r="T25" s="96">
        <f t="shared" si="39"/>
        <v>6.2782466829390182E-6</v>
      </c>
      <c r="U25" s="78">
        <f t="shared" si="40"/>
        <v>8.71224447312348E-5</v>
      </c>
      <c r="W25" s="146"/>
      <c r="X25" s="104">
        <f t="shared" si="42"/>
        <v>8.0844198048295787E-3</v>
      </c>
      <c r="AA25" s="26"/>
    </row>
    <row r="26" spans="1:27" ht="20.100000000000001" customHeight="1" x14ac:dyDescent="0.25">
      <c r="A26" s="24"/>
      <c r="B26" t="s">
        <v>85</v>
      </c>
      <c r="C26" s="10"/>
      <c r="D26" s="11"/>
      <c r="E26" s="11"/>
      <c r="F26" s="35">
        <v>0</v>
      </c>
      <c r="G26" s="35">
        <v>0</v>
      </c>
      <c r="H26" s="35">
        <v>11794</v>
      </c>
      <c r="I26" s="12">
        <v>32885</v>
      </c>
      <c r="J26" s="10">
        <v>23121</v>
      </c>
      <c r="K26" s="162">
        <v>16046</v>
      </c>
      <c r="M26" s="77">
        <f t="shared" si="33"/>
        <v>0</v>
      </c>
      <c r="N26" s="18">
        <f t="shared" si="34"/>
        <v>0</v>
      </c>
      <c r="O26" s="18">
        <f t="shared" si="35"/>
        <v>0</v>
      </c>
      <c r="P26" s="37">
        <f t="shared" si="36"/>
        <v>0</v>
      </c>
      <c r="Q26" s="37">
        <f t="shared" si="29"/>
        <v>0</v>
      </c>
      <c r="R26" s="37">
        <f t="shared" si="37"/>
        <v>5.6402212565927079E-5</v>
      </c>
      <c r="S26" s="19">
        <f t="shared" si="38"/>
        <v>1.6804627282513988E-4</v>
      </c>
      <c r="T26" s="96">
        <f t="shared" si="39"/>
        <v>1.5934066032517348E-4</v>
      </c>
      <c r="U26" s="78">
        <f t="shared" si="40"/>
        <v>1.1462502034744126E-4</v>
      </c>
      <c r="W26" s="146"/>
      <c r="X26" s="104">
        <f t="shared" si="42"/>
        <v>-4.4715639977732221E-3</v>
      </c>
      <c r="AA26" s="26"/>
    </row>
    <row r="27" spans="1:27" ht="20.100000000000001" customHeight="1" x14ac:dyDescent="0.25">
      <c r="A27" s="24"/>
      <c r="B27" t="s">
        <v>70</v>
      </c>
      <c r="C27" s="10">
        <v>0</v>
      </c>
      <c r="D27" s="11">
        <v>24</v>
      </c>
      <c r="E27" s="11">
        <v>29</v>
      </c>
      <c r="F27" s="35">
        <v>22</v>
      </c>
      <c r="G27" s="35"/>
      <c r="H27" s="35"/>
      <c r="I27" s="12"/>
      <c r="J27" s="10"/>
      <c r="K27" s="162"/>
      <c r="M27" s="77">
        <f t="shared" si="33"/>
        <v>0</v>
      </c>
      <c r="N27" s="18">
        <f t="shared" si="34"/>
        <v>1.2821441484642576E-7</v>
      </c>
      <c r="O27" s="18">
        <f t="shared" si="35"/>
        <v>1.5870853197803982E-7</v>
      </c>
      <c r="P27" s="37">
        <f t="shared" si="36"/>
        <v>1.1634314827753387E-7</v>
      </c>
      <c r="Q27" s="37">
        <f t="shared" si="29"/>
        <v>0</v>
      </c>
      <c r="R27" s="37">
        <f t="shared" si="37"/>
        <v>0</v>
      </c>
      <c r="S27" s="19">
        <f t="shared" si="38"/>
        <v>0</v>
      </c>
      <c r="T27" s="96">
        <f t="shared" si="39"/>
        <v>0</v>
      </c>
      <c r="U27" s="78">
        <f t="shared" si="40"/>
        <v>0</v>
      </c>
      <c r="W27" s="146"/>
      <c r="X27" s="104">
        <f t="shared" si="42"/>
        <v>0</v>
      </c>
      <c r="AA27" s="2"/>
    </row>
    <row r="28" spans="1:27" ht="20.100000000000001" customHeight="1" thickBot="1" x14ac:dyDescent="0.3">
      <c r="A28" s="24"/>
      <c r="B28" t="s">
        <v>71</v>
      </c>
      <c r="C28" s="32">
        <v>25701448</v>
      </c>
      <c r="D28" s="33">
        <v>24280677</v>
      </c>
      <c r="E28" s="33">
        <v>22512217</v>
      </c>
      <c r="F28" s="35">
        <v>21845627</v>
      </c>
      <c r="G28" s="35">
        <v>23139505</v>
      </c>
      <c r="H28" s="35">
        <v>23724792</v>
      </c>
      <c r="I28" s="12">
        <v>22289611</v>
      </c>
      <c r="J28" s="10">
        <v>16476853</v>
      </c>
      <c r="K28" s="162">
        <v>16694731</v>
      </c>
      <c r="M28" s="77">
        <f t="shared" si="24"/>
        <v>0.140206952896582</v>
      </c>
      <c r="N28" s="18">
        <f t="shared" si="25"/>
        <v>0.12971386640125285</v>
      </c>
      <c r="O28" s="18">
        <f t="shared" si="26"/>
        <v>0.12320279005658867</v>
      </c>
      <c r="P28" s="37">
        <f t="shared" si="28"/>
        <v>0.11552677369439535</v>
      </c>
      <c r="Q28" s="37">
        <f t="shared" si="29"/>
        <v>0.1148856111531391</v>
      </c>
      <c r="R28" s="37">
        <f t="shared" si="30"/>
        <v>0.11345860280366341</v>
      </c>
      <c r="S28" s="19">
        <f t="shared" si="27"/>
        <v>0.1139025711197275</v>
      </c>
      <c r="T28" s="96">
        <f t="shared" si="31"/>
        <v>0.11355186354832471</v>
      </c>
      <c r="U28" s="78">
        <f t="shared" si="32"/>
        <v>0.11925924719992885</v>
      </c>
      <c r="W28" s="109">
        <f t="shared" si="6"/>
        <v>1.3223277527571558E-2</v>
      </c>
      <c r="X28" s="106">
        <f t="shared" si="7"/>
        <v>0.57073836516041421</v>
      </c>
    </row>
    <row r="29" spans="1:27" ht="20.100000000000001" customHeight="1" thickBot="1" x14ac:dyDescent="0.3">
      <c r="A29" s="74" t="s">
        <v>21</v>
      </c>
      <c r="B29" s="100"/>
      <c r="C29" s="149">
        <f t="shared" ref="C29:K29" si="43">C7+C18</f>
        <v>256900477</v>
      </c>
      <c r="D29" s="84">
        <f t="shared" si="43"/>
        <v>267395384</v>
      </c>
      <c r="E29" s="84">
        <f t="shared" si="43"/>
        <v>264094212</v>
      </c>
      <c r="F29" s="84">
        <f t="shared" si="43"/>
        <v>278291317</v>
      </c>
      <c r="G29" s="84">
        <f t="shared" si="43"/>
        <v>250751035</v>
      </c>
      <c r="H29" s="84">
        <f t="shared" si="43"/>
        <v>254929562</v>
      </c>
      <c r="I29" s="168">
        <f t="shared" si="43"/>
        <v>279846192</v>
      </c>
      <c r="J29" s="174">
        <f t="shared" si="43"/>
        <v>207742994</v>
      </c>
      <c r="K29" s="170">
        <f t="shared" si="43"/>
        <v>206880233</v>
      </c>
      <c r="M29" s="147">
        <f t="shared" ref="M29:U29" si="44">M7+M18</f>
        <v>1</v>
      </c>
      <c r="N29" s="150">
        <f t="shared" si="44"/>
        <v>1</v>
      </c>
      <c r="O29" s="150">
        <f t="shared" si="44"/>
        <v>1</v>
      </c>
      <c r="P29" s="150">
        <f t="shared" si="44"/>
        <v>1</v>
      </c>
      <c r="Q29" s="150">
        <f>Q7+Q18</f>
        <v>1</v>
      </c>
      <c r="R29" s="150">
        <f t="shared" si="44"/>
        <v>1</v>
      </c>
      <c r="S29" s="151">
        <f t="shared" si="44"/>
        <v>1</v>
      </c>
      <c r="T29" s="238">
        <f t="shared" si="44"/>
        <v>1</v>
      </c>
      <c r="U29" s="178">
        <f t="shared" si="44"/>
        <v>1</v>
      </c>
      <c r="W29" s="241">
        <f t="shared" si="6"/>
        <v>-4.153020919685022E-3</v>
      </c>
      <c r="X29" s="240">
        <f t="shared" si="7"/>
        <v>0</v>
      </c>
      <c r="AA29" s="1"/>
    </row>
    <row r="30" spans="1:27" ht="20.100000000000001" customHeight="1" x14ac:dyDescent="0.25">
      <c r="A30" s="24"/>
      <c r="B30" t="s">
        <v>65</v>
      </c>
      <c r="C30" s="10">
        <f>C8+C19</f>
        <v>100580778</v>
      </c>
      <c r="D30" s="10">
        <f t="shared" ref="D30:K30" si="45">D8+D19</f>
        <v>104624503</v>
      </c>
      <c r="E30" s="10">
        <f t="shared" si="45"/>
        <v>102371922</v>
      </c>
      <c r="F30" s="10">
        <f t="shared" si="45"/>
        <v>111954663</v>
      </c>
      <c r="G30" s="10">
        <f t="shared" ref="G30:H30" si="46">G8+G19</f>
        <v>99501528</v>
      </c>
      <c r="H30" s="10">
        <f t="shared" si="46"/>
        <v>96545462</v>
      </c>
      <c r="I30" s="10">
        <f t="shared" si="45"/>
        <v>109144831</v>
      </c>
      <c r="J30" s="10">
        <f t="shared" si="45"/>
        <v>81883948</v>
      </c>
      <c r="K30" s="162">
        <f t="shared" si="45"/>
        <v>81879336</v>
      </c>
      <c r="L30" s="2"/>
      <c r="M30" s="77">
        <f t="shared" ref="M30:M39" si="47">C30/$C$29</f>
        <v>0.39151650932901927</v>
      </c>
      <c r="N30" s="18">
        <f t="shared" ref="N30:N39" si="48">D30/$D$29</f>
        <v>0.39127265936647582</v>
      </c>
      <c r="O30" s="18">
        <f t="shared" ref="O30:O39" si="49">E30/$E$29</f>
        <v>0.38763409930392567</v>
      </c>
      <c r="P30" s="37">
        <f>F30/$F$29</f>
        <v>0.40229305106202795</v>
      </c>
      <c r="Q30" s="37">
        <f>G30/$G$29</f>
        <v>0.39681402710860197</v>
      </c>
      <c r="R30" s="37">
        <f>H30/$H$29</f>
        <v>0.37871426617835713</v>
      </c>
      <c r="S30" s="19">
        <f t="shared" ref="S30:S39" si="50">I30/$I$29</f>
        <v>0.39001720988220556</v>
      </c>
      <c r="T30" s="96">
        <f>J30/$J$29</f>
        <v>0.39415985311158075</v>
      </c>
      <c r="U30" s="78">
        <f>K30/$K$29</f>
        <v>0.39578134079151001</v>
      </c>
      <c r="W30" s="107">
        <f t="shared" si="6"/>
        <v>-5.6323615466122859E-5</v>
      </c>
      <c r="X30" s="108">
        <f t="shared" si="7"/>
        <v>0.16214876799292566</v>
      </c>
    </row>
    <row r="31" spans="1:27" ht="20.100000000000001" customHeight="1" x14ac:dyDescent="0.25">
      <c r="A31" s="24"/>
      <c r="B31" t="s">
        <v>66</v>
      </c>
      <c r="C31" s="10">
        <f t="shared" ref="C31:K39" si="51">C9+C20</f>
        <v>6052924</v>
      </c>
      <c r="D31" s="10">
        <f t="shared" si="51"/>
        <v>7299396</v>
      </c>
      <c r="E31" s="10">
        <f t="shared" si="51"/>
        <v>7855706</v>
      </c>
      <c r="F31" s="10">
        <f t="shared" si="51"/>
        <v>8941635</v>
      </c>
      <c r="G31" s="10">
        <f t="shared" ref="G31:H31" si="52">G9+G20</f>
        <v>4754888</v>
      </c>
      <c r="H31" s="10">
        <f t="shared" si="52"/>
        <v>4894401</v>
      </c>
      <c r="I31" s="10">
        <f t="shared" si="51"/>
        <v>8909945</v>
      </c>
      <c r="J31" s="10">
        <f t="shared" si="51"/>
        <v>6751904</v>
      </c>
      <c r="K31" s="162">
        <f t="shared" si="51"/>
        <v>6598157</v>
      </c>
      <c r="L31" s="2"/>
      <c r="M31" s="77">
        <f t="shared" ref="M31:M38" si="53">C31/$C$29</f>
        <v>2.3561357575836654E-2</v>
      </c>
      <c r="N31" s="18">
        <f t="shared" ref="N31:N38" si="54">D31/$D$29</f>
        <v>2.7298137652219157E-2</v>
      </c>
      <c r="O31" s="18">
        <f t="shared" ref="O31:O38" si="55">E31/$E$29</f>
        <v>2.9745846910117061E-2</v>
      </c>
      <c r="P31" s="37">
        <f t="shared" ref="P31:P38" si="56">F31/$F$29</f>
        <v>3.2130485048514824E-2</v>
      </c>
      <c r="Q31" s="37">
        <f t="shared" ref="Q31:Q39" si="57">G31/$G$29</f>
        <v>1.8962585737681999E-2</v>
      </c>
      <c r="R31" s="37">
        <f t="shared" ref="R31:R38" si="58">H31/$H$29</f>
        <v>1.9199032711631928E-2</v>
      </c>
      <c r="S31" s="19">
        <f t="shared" ref="S31:S38" si="59">I31/$I$29</f>
        <v>3.1838721607475008E-2</v>
      </c>
      <c r="T31" s="96">
        <f t="shared" ref="T31:T38" si="60">J31/$J$29</f>
        <v>3.2501235637337547E-2</v>
      </c>
      <c r="U31" s="78">
        <f t="shared" ref="U31:U38" si="61">K31/$K$29</f>
        <v>3.1893607737767775E-2</v>
      </c>
      <c r="W31" s="146">
        <f t="shared" ref="W31:W37" si="62">(K31-J31)/J31</f>
        <v>-2.2770910249908766E-2</v>
      </c>
      <c r="X31" s="104">
        <f t="shared" ref="X31:X38" si="63">(U31-T31)*100</f>
        <v>-6.0762789956977231E-2</v>
      </c>
    </row>
    <row r="32" spans="1:27" ht="20.100000000000001" customHeight="1" x14ac:dyDescent="0.25">
      <c r="A32" s="24"/>
      <c r="B32" t="s">
        <v>73</v>
      </c>
      <c r="C32" s="10">
        <f t="shared" si="51"/>
        <v>34002</v>
      </c>
      <c r="D32" s="10">
        <f t="shared" si="51"/>
        <v>46873</v>
      </c>
      <c r="E32" s="10">
        <f t="shared" si="51"/>
        <v>70780</v>
      </c>
      <c r="F32" s="10">
        <f t="shared" si="51"/>
        <v>44134</v>
      </c>
      <c r="G32" s="10">
        <f t="shared" ref="G32:H32" si="64">G10+G21</f>
        <v>39497</v>
      </c>
      <c r="H32" s="10">
        <f t="shared" si="64"/>
        <v>27136</v>
      </c>
      <c r="I32" s="10">
        <f t="shared" si="51"/>
        <v>15529</v>
      </c>
      <c r="J32" s="10">
        <f t="shared" si="51"/>
        <v>12711</v>
      </c>
      <c r="K32" s="162">
        <f t="shared" si="51"/>
        <v>11723</v>
      </c>
      <c r="L32" s="2"/>
      <c r="M32" s="77">
        <f t="shared" si="53"/>
        <v>1.3235475619611248E-4</v>
      </c>
      <c r="N32" s="18">
        <f t="shared" si="54"/>
        <v>1.7529472386105215E-4</v>
      </c>
      <c r="O32" s="18">
        <f t="shared" si="55"/>
        <v>2.6801041743391182E-4</v>
      </c>
      <c r="P32" s="37">
        <f t="shared" si="56"/>
        <v>1.5858920959434749E-4</v>
      </c>
      <c r="Q32" s="37">
        <f t="shared" si="57"/>
        <v>1.5751480347827877E-4</v>
      </c>
      <c r="R32" s="37">
        <f t="shared" si="58"/>
        <v>1.0644508933020487E-4</v>
      </c>
      <c r="S32" s="19">
        <f t="shared" si="59"/>
        <v>5.5491196392624129E-5</v>
      </c>
      <c r="T32" s="96">
        <f t="shared" si="60"/>
        <v>6.1186178918746118E-5</v>
      </c>
      <c r="U32" s="78">
        <f t="shared" si="61"/>
        <v>5.6665636102604354E-5</v>
      </c>
      <c r="W32" s="146">
        <f t="shared" si="62"/>
        <v>-7.7727952167414044E-2</v>
      </c>
      <c r="X32" s="104">
        <f t="shared" si="63"/>
        <v>-4.5205428161417644E-4</v>
      </c>
      <c r="AA32" s="1"/>
    </row>
    <row r="33" spans="1:27" ht="20.100000000000001" customHeight="1" x14ac:dyDescent="0.25">
      <c r="A33" s="24"/>
      <c r="B33" t="s">
        <v>67</v>
      </c>
      <c r="C33" s="10">
        <f t="shared" si="51"/>
        <v>117611562</v>
      </c>
      <c r="D33" s="10">
        <f t="shared" si="51"/>
        <v>123188294</v>
      </c>
      <c r="E33" s="10">
        <f t="shared" si="51"/>
        <v>124175714</v>
      </c>
      <c r="F33" s="10">
        <f t="shared" si="51"/>
        <v>128726112</v>
      </c>
      <c r="G33" s="10">
        <f t="shared" ref="G33:H33" si="65">G11+G22</f>
        <v>117092603</v>
      </c>
      <c r="H33" s="10">
        <f t="shared" si="65"/>
        <v>123475767</v>
      </c>
      <c r="I33" s="10">
        <f t="shared" si="51"/>
        <v>132407371</v>
      </c>
      <c r="J33" s="10">
        <f t="shared" si="51"/>
        <v>97375746</v>
      </c>
      <c r="K33" s="162">
        <f t="shared" si="51"/>
        <v>95841543</v>
      </c>
      <c r="L33" s="2"/>
      <c r="M33" s="77">
        <f t="shared" si="53"/>
        <v>0.45780982337374171</v>
      </c>
      <c r="N33" s="18">
        <f t="shared" si="54"/>
        <v>0.46069715997790001</v>
      </c>
      <c r="O33" s="18">
        <f t="shared" si="55"/>
        <v>0.47019475761929991</v>
      </c>
      <c r="P33" s="37">
        <f t="shared" si="56"/>
        <v>0.46255885159363419</v>
      </c>
      <c r="Q33" s="37">
        <f t="shared" si="57"/>
        <v>0.46696757602615679</v>
      </c>
      <c r="R33" s="37">
        <f t="shared" si="58"/>
        <v>0.48435248557011212</v>
      </c>
      <c r="S33" s="19">
        <f t="shared" si="59"/>
        <v>0.47314337227072217</v>
      </c>
      <c r="T33" s="96">
        <f t="shared" si="60"/>
        <v>0.46873179270729098</v>
      </c>
      <c r="U33" s="78">
        <f t="shared" si="61"/>
        <v>0.46327066443317472</v>
      </c>
      <c r="W33" s="146">
        <f t="shared" si="62"/>
        <v>-1.5755494186406541E-2</v>
      </c>
      <c r="X33" s="104">
        <f t="shared" si="63"/>
        <v>-0.5461128274116267</v>
      </c>
    </row>
    <row r="34" spans="1:27" ht="20.100000000000001" customHeight="1" x14ac:dyDescent="0.25">
      <c r="A34" s="24"/>
      <c r="B34" t="s">
        <v>68</v>
      </c>
      <c r="C34" s="10">
        <f t="shared" si="51"/>
        <v>6587510</v>
      </c>
      <c r="D34" s="10">
        <f t="shared" si="51"/>
        <v>7787692</v>
      </c>
      <c r="E34" s="10">
        <f t="shared" si="51"/>
        <v>6967627</v>
      </c>
      <c r="F34" s="10">
        <f t="shared" si="51"/>
        <v>6419466</v>
      </c>
      <c r="G34" s="10">
        <f t="shared" ref="G34:H34" si="66">G12+G23</f>
        <v>5979475</v>
      </c>
      <c r="H34" s="10">
        <f t="shared" si="66"/>
        <v>6006835</v>
      </c>
      <c r="I34" s="10">
        <f t="shared" si="51"/>
        <v>6621303</v>
      </c>
      <c r="J34" s="10">
        <f t="shared" si="51"/>
        <v>4902126</v>
      </c>
      <c r="K34" s="162">
        <f t="shared" si="51"/>
        <v>5457042</v>
      </c>
      <c r="L34" s="2"/>
      <c r="M34" s="77">
        <f t="shared" si="53"/>
        <v>2.5642264572362003E-2</v>
      </c>
      <c r="N34" s="18">
        <f t="shared" si="54"/>
        <v>2.9124257432955537E-2</v>
      </c>
      <c r="O34" s="18">
        <f t="shared" si="55"/>
        <v>2.6383111342099388E-2</v>
      </c>
      <c r="P34" s="37">
        <f t="shared" si="56"/>
        <v>2.3067431888289924E-2</v>
      </c>
      <c r="Q34" s="37">
        <f t="shared" si="57"/>
        <v>2.3846262489006276E-2</v>
      </c>
      <c r="R34" s="37">
        <f t="shared" si="58"/>
        <v>2.3562724357561952E-2</v>
      </c>
      <c r="S34" s="19">
        <f t="shared" si="59"/>
        <v>2.3660507769210595E-2</v>
      </c>
      <c r="T34" s="96">
        <f t="shared" si="60"/>
        <v>2.3597070137537347E-2</v>
      </c>
      <c r="U34" s="78">
        <f t="shared" si="61"/>
        <v>2.6377783516900816E-2</v>
      </c>
      <c r="W34" s="146">
        <f t="shared" si="62"/>
        <v>0.11319904873926129</v>
      </c>
      <c r="X34" s="104">
        <f t="shared" si="63"/>
        <v>0.27807133793634686</v>
      </c>
    </row>
    <row r="35" spans="1:27" ht="20.100000000000001" customHeight="1" x14ac:dyDescent="0.25">
      <c r="A35" s="24"/>
      <c r="B35" t="s">
        <v>84</v>
      </c>
      <c r="C35" s="10">
        <f t="shared" si="51"/>
        <v>0</v>
      </c>
      <c r="D35" s="10">
        <f t="shared" si="51"/>
        <v>0</v>
      </c>
      <c r="E35" s="10">
        <f t="shared" si="51"/>
        <v>0</v>
      </c>
      <c r="F35" s="10">
        <f t="shared" si="51"/>
        <v>0</v>
      </c>
      <c r="G35" s="10">
        <f t="shared" ref="G35:H35" si="67">G13+G24</f>
        <v>0</v>
      </c>
      <c r="H35" s="10">
        <f t="shared" si="67"/>
        <v>25408</v>
      </c>
      <c r="I35" s="10">
        <f t="shared" si="51"/>
        <v>33925</v>
      </c>
      <c r="J35" s="10">
        <f t="shared" si="51"/>
        <v>28739</v>
      </c>
      <c r="K35" s="162">
        <f t="shared" si="51"/>
        <v>22231</v>
      </c>
      <c r="L35" s="2"/>
      <c r="M35" s="77">
        <f t="shared" si="53"/>
        <v>0</v>
      </c>
      <c r="N35" s="18">
        <f t="shared" si="54"/>
        <v>0</v>
      </c>
      <c r="O35" s="18">
        <f t="shared" si="55"/>
        <v>0</v>
      </c>
      <c r="P35" s="37">
        <f t="shared" si="56"/>
        <v>0</v>
      </c>
      <c r="Q35" s="37">
        <f t="shared" si="57"/>
        <v>0</v>
      </c>
      <c r="R35" s="37">
        <f t="shared" si="58"/>
        <v>9.9666746377573899E-5</v>
      </c>
      <c r="S35" s="19">
        <f t="shared" si="59"/>
        <v>1.2122730617681587E-4</v>
      </c>
      <c r="T35" s="96">
        <f t="shared" si="60"/>
        <v>1.3833920194680549E-4</v>
      </c>
      <c r="U35" s="78">
        <f t="shared" si="61"/>
        <v>1.0745830898208627E-4</v>
      </c>
      <c r="W35" s="146">
        <f t="shared" si="62"/>
        <v>-0.22645185984202651</v>
      </c>
      <c r="X35" s="104">
        <f t="shared" si="63"/>
        <v>-3.0880892964719221E-3</v>
      </c>
    </row>
    <row r="36" spans="1:27" ht="20.100000000000001" customHeight="1" x14ac:dyDescent="0.25">
      <c r="A36" s="24"/>
      <c r="B36" t="s">
        <v>69</v>
      </c>
      <c r="C36" s="10">
        <f t="shared" si="51"/>
        <v>0</v>
      </c>
      <c r="D36" s="10">
        <f t="shared" si="51"/>
        <v>0</v>
      </c>
      <c r="E36" s="10">
        <f t="shared" si="51"/>
        <v>266</v>
      </c>
      <c r="F36" s="10">
        <f t="shared" si="51"/>
        <v>1385</v>
      </c>
      <c r="G36" s="10">
        <f t="shared" ref="G36:H36" si="68">G14+G25</f>
        <v>576</v>
      </c>
      <c r="H36" s="10">
        <f t="shared" si="68"/>
        <v>1021</v>
      </c>
      <c r="I36" s="10">
        <f t="shared" si="51"/>
        <v>1182</v>
      </c>
      <c r="J36" s="10">
        <f t="shared" si="51"/>
        <v>911</v>
      </c>
      <c r="K36" s="162">
        <f t="shared" si="51"/>
        <v>12196</v>
      </c>
      <c r="L36" s="2"/>
      <c r="M36" s="77">
        <f t="shared" si="53"/>
        <v>0</v>
      </c>
      <c r="N36" s="18">
        <f t="shared" si="54"/>
        <v>0</v>
      </c>
      <c r="O36" s="18">
        <f t="shared" si="55"/>
        <v>1.0072163186976623E-6</v>
      </c>
      <c r="P36" s="37">
        <f t="shared" si="56"/>
        <v>4.9767991863001603E-6</v>
      </c>
      <c r="Q36" s="37">
        <f t="shared" si="57"/>
        <v>2.2970991924320474E-6</v>
      </c>
      <c r="R36" s="37">
        <f t="shared" si="58"/>
        <v>4.005027867266331E-6</v>
      </c>
      <c r="S36" s="19">
        <f t="shared" si="59"/>
        <v>4.223748736949045E-6</v>
      </c>
      <c r="T36" s="96">
        <f t="shared" si="60"/>
        <v>4.3852261029799155E-6</v>
      </c>
      <c r="U36" s="78">
        <f t="shared" si="61"/>
        <v>5.895198310222321E-5</v>
      </c>
      <c r="W36" s="146">
        <f t="shared" si="62"/>
        <v>12.387486278814489</v>
      </c>
      <c r="X36" s="104">
        <f t="shared" si="63"/>
        <v>5.4566756999243297E-3</v>
      </c>
      <c r="AA36" s="1"/>
    </row>
    <row r="37" spans="1:27" ht="20.100000000000001" customHeight="1" x14ac:dyDescent="0.25">
      <c r="A37" s="24"/>
      <c r="B37" t="s">
        <v>85</v>
      </c>
      <c r="C37" s="10">
        <f t="shared" si="51"/>
        <v>0</v>
      </c>
      <c r="D37" s="10">
        <f t="shared" si="51"/>
        <v>0</v>
      </c>
      <c r="E37" s="10">
        <f t="shared" si="51"/>
        <v>0</v>
      </c>
      <c r="F37" s="10">
        <f t="shared" si="51"/>
        <v>0</v>
      </c>
      <c r="G37" s="10">
        <f t="shared" ref="G37:H37" si="69">G15+G26</f>
        <v>0</v>
      </c>
      <c r="H37" s="10">
        <f t="shared" si="69"/>
        <v>11794</v>
      </c>
      <c r="I37" s="10">
        <f t="shared" si="51"/>
        <v>32885</v>
      </c>
      <c r="J37" s="10">
        <f t="shared" si="51"/>
        <v>23121</v>
      </c>
      <c r="K37" s="162">
        <f t="shared" si="51"/>
        <v>16046</v>
      </c>
      <c r="L37" s="2"/>
      <c r="M37" s="77">
        <f t="shared" si="53"/>
        <v>0</v>
      </c>
      <c r="N37" s="18">
        <f t="shared" si="54"/>
        <v>0</v>
      </c>
      <c r="O37" s="18">
        <f t="shared" si="55"/>
        <v>0</v>
      </c>
      <c r="P37" s="37">
        <f t="shared" si="56"/>
        <v>0</v>
      </c>
      <c r="Q37" s="37">
        <f t="shared" si="57"/>
        <v>0</v>
      </c>
      <c r="R37" s="37">
        <f t="shared" si="58"/>
        <v>4.6263759712575036E-5</v>
      </c>
      <c r="S37" s="19">
        <f t="shared" si="59"/>
        <v>1.1751097903093853E-4</v>
      </c>
      <c r="T37" s="96">
        <f t="shared" si="60"/>
        <v>1.1129617203841781E-4</v>
      </c>
      <c r="U37" s="78">
        <f t="shared" si="61"/>
        <v>7.7561784261911582E-5</v>
      </c>
      <c r="W37" s="146">
        <f t="shared" si="62"/>
        <v>-0.30599887548116433</v>
      </c>
      <c r="X37" s="104">
        <f t="shared" si="63"/>
        <v>-3.373438777650623E-3</v>
      </c>
      <c r="AA37" s="1"/>
    </row>
    <row r="38" spans="1:27" ht="20.100000000000001" customHeight="1" x14ac:dyDescent="0.25">
      <c r="A38" s="24"/>
      <c r="B38" t="s">
        <v>70</v>
      </c>
      <c r="C38" s="10">
        <f t="shared" si="51"/>
        <v>0</v>
      </c>
      <c r="D38" s="10">
        <f t="shared" si="51"/>
        <v>24</v>
      </c>
      <c r="E38" s="10">
        <f t="shared" si="51"/>
        <v>29</v>
      </c>
      <c r="F38" s="10">
        <f t="shared" si="51"/>
        <v>22</v>
      </c>
      <c r="G38" s="10">
        <f t="shared" ref="G38:H38" si="70">G16+G27</f>
        <v>0</v>
      </c>
      <c r="H38" s="10">
        <f t="shared" si="70"/>
        <v>0</v>
      </c>
      <c r="I38" s="10">
        <f t="shared" si="51"/>
        <v>0</v>
      </c>
      <c r="J38" s="10">
        <f t="shared" si="51"/>
        <v>0</v>
      </c>
      <c r="K38" s="162">
        <f t="shared" si="51"/>
        <v>0</v>
      </c>
      <c r="L38" s="2"/>
      <c r="M38" s="77">
        <f t="shared" si="53"/>
        <v>0</v>
      </c>
      <c r="N38" s="18">
        <f t="shared" si="54"/>
        <v>8.9754728151926508E-8</v>
      </c>
      <c r="O38" s="18">
        <f t="shared" si="55"/>
        <v>1.098092979031286E-7</v>
      </c>
      <c r="P38" s="37">
        <f t="shared" si="56"/>
        <v>7.9053849890688465E-8</v>
      </c>
      <c r="Q38" s="37">
        <f t="shared" si="57"/>
        <v>0</v>
      </c>
      <c r="R38" s="37">
        <f t="shared" si="58"/>
        <v>0</v>
      </c>
      <c r="S38" s="19">
        <f t="shared" si="59"/>
        <v>0</v>
      </c>
      <c r="T38" s="96">
        <f t="shared" si="60"/>
        <v>0</v>
      </c>
      <c r="U38" s="78">
        <f t="shared" si="61"/>
        <v>0</v>
      </c>
      <c r="W38" s="146"/>
      <c r="X38" s="104">
        <f t="shared" si="63"/>
        <v>0</v>
      </c>
    </row>
    <row r="39" spans="1:27" ht="20.100000000000001" customHeight="1" thickBot="1" x14ac:dyDescent="0.3">
      <c r="A39" s="31"/>
      <c r="B39" s="25" t="s">
        <v>71</v>
      </c>
      <c r="C39" s="32">
        <f t="shared" si="51"/>
        <v>26033701</v>
      </c>
      <c r="D39" s="32">
        <f t="shared" si="51"/>
        <v>24448602</v>
      </c>
      <c r="E39" s="32">
        <f t="shared" si="51"/>
        <v>22652168</v>
      </c>
      <c r="F39" s="32">
        <f t="shared" si="51"/>
        <v>22203900</v>
      </c>
      <c r="G39" s="32">
        <f t="shared" ref="G39:H39" si="71">G17+G28</f>
        <v>23382468</v>
      </c>
      <c r="H39" s="32">
        <f t="shared" si="71"/>
        <v>23941738</v>
      </c>
      <c r="I39" s="32">
        <f t="shared" si="51"/>
        <v>22679221</v>
      </c>
      <c r="J39" s="32">
        <f t="shared" si="51"/>
        <v>16763788</v>
      </c>
      <c r="K39" s="163">
        <f t="shared" si="51"/>
        <v>17041959</v>
      </c>
      <c r="L39" s="2"/>
      <c r="M39" s="148">
        <f t="shared" si="47"/>
        <v>0.10133769039284422</v>
      </c>
      <c r="N39" s="80">
        <f t="shared" si="48"/>
        <v>9.143240109186028E-2</v>
      </c>
      <c r="O39" s="80">
        <f t="shared" si="49"/>
        <v>8.5773057381507478E-2</v>
      </c>
      <c r="P39" s="80">
        <f t="shared" ref="P39" si="72">F39/$F$29</f>
        <v>7.9786535344902626E-2</v>
      </c>
      <c r="Q39" s="80">
        <f t="shared" si="57"/>
        <v>9.3249736735882272E-2</v>
      </c>
      <c r="R39" s="80">
        <f t="shared" ref="R39" si="73">H39/$H$29</f>
        <v>9.3915110559049247E-2</v>
      </c>
      <c r="S39" s="94">
        <f t="shared" si="50"/>
        <v>8.104173524004929E-2</v>
      </c>
      <c r="T39" s="236">
        <f t="shared" ref="T39" si="74">J39/$J$29</f>
        <v>8.0694841627246411E-2</v>
      </c>
      <c r="U39" s="237">
        <f t="shared" ref="U39" si="75">K39/$K$29</f>
        <v>8.2375965808197824E-2</v>
      </c>
      <c r="W39" s="109">
        <f t="shared" si="6"/>
        <v>1.6593564652571363E-2</v>
      </c>
      <c r="X39" s="106">
        <f t="shared" si="7"/>
        <v>0.16811241809514127</v>
      </c>
    </row>
    <row r="40" spans="1:27" ht="20.100000000000001" customHeight="1" x14ac:dyDescent="0.25"/>
    <row r="41" spans="1:27" ht="19.5" customHeight="1" x14ac:dyDescent="0.25"/>
    <row r="42" spans="1:27" x14ac:dyDescent="0.25">
      <c r="A42" s="1" t="s">
        <v>23</v>
      </c>
      <c r="M42" s="1" t="s">
        <v>25</v>
      </c>
      <c r="W42" s="1" t="str">
        <f>W3</f>
        <v>VARIAÇÃO (JAN-SET)</v>
      </c>
    </row>
    <row r="43" spans="1:27" ht="15.75" thickBot="1" x14ac:dyDescent="0.3"/>
    <row r="44" spans="1:27" ht="24" customHeight="1" x14ac:dyDescent="0.25">
      <c r="A44" s="470" t="s">
        <v>79</v>
      </c>
      <c r="B44" s="496"/>
      <c r="C44" s="472">
        <v>2016</v>
      </c>
      <c r="D44" s="461">
        <v>2017</v>
      </c>
      <c r="E44" s="461">
        <v>2018</v>
      </c>
      <c r="F44" s="461">
        <v>2019</v>
      </c>
      <c r="G44" s="461">
        <v>2020</v>
      </c>
      <c r="H44" s="461">
        <v>2021</v>
      </c>
      <c r="I44" s="463">
        <v>2022</v>
      </c>
      <c r="J44" s="467" t="str">
        <f>J5</f>
        <v>janeiro - setembro</v>
      </c>
      <c r="K44" s="468"/>
      <c r="M44" s="494">
        <v>2016</v>
      </c>
      <c r="N44" s="461">
        <v>2017</v>
      </c>
      <c r="O44" s="461">
        <v>2018</v>
      </c>
      <c r="P44" s="461">
        <v>2019</v>
      </c>
      <c r="Q44" s="461">
        <v>2020</v>
      </c>
      <c r="R44" s="461">
        <v>2021</v>
      </c>
      <c r="S44" s="463">
        <v>2022</v>
      </c>
      <c r="T44" s="467" t="str">
        <f>J5</f>
        <v>janeiro - setembro</v>
      </c>
      <c r="U44" s="468"/>
      <c r="W44" s="498" t="s">
        <v>88</v>
      </c>
      <c r="X44" s="499"/>
    </row>
    <row r="45" spans="1:27" ht="20.25" customHeight="1" thickBot="1" x14ac:dyDescent="0.3">
      <c r="A45" s="471"/>
      <c r="B45" s="497"/>
      <c r="C45" s="488"/>
      <c r="D45" s="469"/>
      <c r="E45" s="469"/>
      <c r="F45" s="469"/>
      <c r="G45" s="469"/>
      <c r="H45" s="469"/>
      <c r="I45" s="489"/>
      <c r="J45" s="167">
        <v>2022</v>
      </c>
      <c r="K45" s="169">
        <v>2023</v>
      </c>
      <c r="M45" s="495"/>
      <c r="N45" s="469"/>
      <c r="O45" s="469"/>
      <c r="P45" s="469"/>
      <c r="Q45" s="469"/>
      <c r="R45" s="469"/>
      <c r="S45" s="489"/>
      <c r="T45" s="167">
        <v>2022</v>
      </c>
      <c r="U45" s="169">
        <v>2023</v>
      </c>
      <c r="W45" s="131" t="s">
        <v>1</v>
      </c>
      <c r="X45" s="38" t="s">
        <v>38</v>
      </c>
    </row>
    <row r="46" spans="1:27" ht="19.5" customHeight="1" thickBot="1" x14ac:dyDescent="0.3">
      <c r="A46" s="5" t="s">
        <v>37</v>
      </c>
      <c r="B46" s="6"/>
      <c r="C46" s="13">
        <f>SUM(C47:C56)</f>
        <v>461075038</v>
      </c>
      <c r="D46" s="14">
        <f t="shared" ref="D46" si="76">SUM(D47:D56)</f>
        <v>517832642</v>
      </c>
      <c r="E46" s="14">
        <v>536653330</v>
      </c>
      <c r="F46" s="36">
        <v>588503011</v>
      </c>
      <c r="G46" s="36">
        <v>321477612</v>
      </c>
      <c r="H46" s="36">
        <v>309683341</v>
      </c>
      <c r="I46" s="15">
        <v>588534780</v>
      </c>
      <c r="J46" s="181">
        <v>438211435</v>
      </c>
      <c r="K46" s="180">
        <v>481752980</v>
      </c>
      <c r="L46" s="1"/>
      <c r="M46" s="135">
        <f t="shared" ref="M46:U46" si="77">C46/C68</f>
        <v>0.54434025397611374</v>
      </c>
      <c r="N46" s="21">
        <f t="shared" si="77"/>
        <v>0.5570919537421638</v>
      </c>
      <c r="O46" s="21">
        <f t="shared" si="77"/>
        <v>0.54996675470828416</v>
      </c>
      <c r="P46" s="21">
        <f t="shared" si="77"/>
        <v>0.55942020617632771</v>
      </c>
      <c r="Q46" s="261">
        <f t="shared" si="77"/>
        <v>0.39398917859528787</v>
      </c>
      <c r="R46" s="261">
        <f t="shared" si="77"/>
        <v>0.36527281285455232</v>
      </c>
      <c r="S46" s="22">
        <f t="shared" si="77"/>
        <v>0.52345769305918477</v>
      </c>
      <c r="T46" s="20">
        <f t="shared" si="77"/>
        <v>0.5322963525926101</v>
      </c>
      <c r="U46" s="235">
        <f t="shared" si="77"/>
        <v>0.55370746750557509</v>
      </c>
      <c r="V46" s="1"/>
      <c r="W46" s="64">
        <f>(K46-J46)/J46</f>
        <v>9.9361955262532109E-2</v>
      </c>
      <c r="X46" s="101">
        <f>(U46-T46)*100</f>
        <v>2.141111491296499</v>
      </c>
    </row>
    <row r="47" spans="1:27" ht="19.5" customHeight="1" x14ac:dyDescent="0.25">
      <c r="A47" s="24"/>
      <c r="B47" s="144" t="s">
        <v>65</v>
      </c>
      <c r="C47" s="10">
        <v>149734407</v>
      </c>
      <c r="D47" s="11">
        <v>155971662</v>
      </c>
      <c r="E47" s="11">
        <v>154979387</v>
      </c>
      <c r="F47" s="35">
        <v>171201937</v>
      </c>
      <c r="G47" s="35">
        <v>96446319</v>
      </c>
      <c r="H47" s="35">
        <v>86726994</v>
      </c>
      <c r="I47" s="12">
        <v>171656918</v>
      </c>
      <c r="J47" s="10">
        <v>128496094</v>
      </c>
      <c r="K47" s="162">
        <v>138461879</v>
      </c>
      <c r="M47" s="77">
        <f t="shared" ref="M47" si="78">C47/$C$46</f>
        <v>0.32475062551532013</v>
      </c>
      <c r="N47" s="18">
        <f t="shared" ref="N47" si="79">D47/$D$46</f>
        <v>0.30120090807253513</v>
      </c>
      <c r="O47" s="18">
        <f t="shared" ref="O47" si="80">E47/$E$46</f>
        <v>0.28878864312646674</v>
      </c>
      <c r="P47" s="37">
        <f>F47/$F$46</f>
        <v>0.29091089391214686</v>
      </c>
      <c r="Q47" s="37">
        <f>G47/$G$46</f>
        <v>0.30000944202609048</v>
      </c>
      <c r="R47" s="37">
        <f>H47/$H$46</f>
        <v>0.28005056300396863</v>
      </c>
      <c r="S47" s="19">
        <f>I47/$I$46</f>
        <v>0.29166826470306478</v>
      </c>
      <c r="T47" s="96">
        <f>J47/$J$46</f>
        <v>0.29322852791369991</v>
      </c>
      <c r="U47" s="78">
        <f>K47/$K$46</f>
        <v>0.28741260510728961</v>
      </c>
      <c r="W47" s="107">
        <f t="shared" ref="W47:W69" si="81">(K47-J47)/J47</f>
        <v>7.7557104576268285E-2</v>
      </c>
      <c r="X47" s="108">
        <f t="shared" ref="X47:X69" si="82">(U47-T47)*100</f>
        <v>-0.58159228064103008</v>
      </c>
    </row>
    <row r="48" spans="1:27" ht="19.5" customHeight="1" x14ac:dyDescent="0.25">
      <c r="A48" s="24"/>
      <c r="B48" s="144" t="s">
        <v>66</v>
      </c>
      <c r="C48" s="10">
        <v>28920922</v>
      </c>
      <c r="D48" s="11">
        <v>35940507</v>
      </c>
      <c r="E48" s="11">
        <v>36501243</v>
      </c>
      <c r="F48" s="35">
        <v>40006323</v>
      </c>
      <c r="G48" s="35">
        <v>19477281</v>
      </c>
      <c r="H48" s="35">
        <v>21314644</v>
      </c>
      <c r="I48" s="12">
        <v>41123426</v>
      </c>
      <c r="J48" s="10">
        <v>31005253</v>
      </c>
      <c r="K48" s="162">
        <v>31370097</v>
      </c>
      <c r="M48" s="77">
        <f t="shared" ref="M48:M56" si="83">C48/$C$46</f>
        <v>6.272497883522378E-2</v>
      </c>
      <c r="N48" s="18">
        <f t="shared" ref="N48:N56" si="84">D48/$D$46</f>
        <v>6.940564206456494E-2</v>
      </c>
      <c r="O48" s="18">
        <f t="shared" ref="O48:O56" si="85">E48/$E$46</f>
        <v>6.8016428780941315E-2</v>
      </c>
      <c r="P48" s="37">
        <f t="shared" ref="P48:P56" si="86">F48/$F$46</f>
        <v>6.7979810217147718E-2</v>
      </c>
      <c r="Q48" s="37">
        <f t="shared" ref="Q48:Q56" si="87">G48/$G$46</f>
        <v>6.0586741573780259E-2</v>
      </c>
      <c r="R48" s="37">
        <f t="shared" ref="R48:R56" si="88">H48/$H$46</f>
        <v>6.8827221803965236E-2</v>
      </c>
      <c r="S48" s="19">
        <f t="shared" ref="S48:S56" si="89">I48/$I$46</f>
        <v>6.9874249402898506E-2</v>
      </c>
      <c r="T48" s="96">
        <f t="shared" ref="T48:T56" si="90">J48/$J$46</f>
        <v>7.0754093854260097E-2</v>
      </c>
      <c r="U48" s="78">
        <f t="shared" ref="U48:U56" si="91">K48/$K$46</f>
        <v>6.5116560358381176E-2</v>
      </c>
      <c r="W48" s="146">
        <f t="shared" ref="W48:W56" si="92">(K48-J48)/J48</f>
        <v>1.1767167324840084E-2</v>
      </c>
      <c r="X48" s="104">
        <f t="shared" ref="X48:X56" si="93">(U48-T48)*100</f>
        <v>-0.56375334958789214</v>
      </c>
    </row>
    <row r="49" spans="1:24" ht="19.5" customHeight="1" x14ac:dyDescent="0.25">
      <c r="A49" s="24"/>
      <c r="B49" s="144" t="s">
        <v>73</v>
      </c>
      <c r="C49" s="10">
        <v>40804</v>
      </c>
      <c r="D49" s="11">
        <v>80734</v>
      </c>
      <c r="E49" s="11">
        <v>122357</v>
      </c>
      <c r="F49" s="35">
        <v>61080</v>
      </c>
      <c r="G49" s="35">
        <v>51146</v>
      </c>
      <c r="H49" s="35">
        <v>36639</v>
      </c>
      <c r="I49" s="12">
        <v>24443</v>
      </c>
      <c r="J49" s="10">
        <v>18808</v>
      </c>
      <c r="K49" s="162">
        <v>22638</v>
      </c>
      <c r="M49" s="77">
        <f t="shared" si="83"/>
        <v>8.8497525645706286E-5</v>
      </c>
      <c r="N49" s="18">
        <f t="shared" si="84"/>
        <v>1.559075142273476E-4</v>
      </c>
      <c r="O49" s="18">
        <f t="shared" si="85"/>
        <v>2.2800007595219805E-4</v>
      </c>
      <c r="P49" s="37">
        <f t="shared" si="86"/>
        <v>1.0378876379274803E-4</v>
      </c>
      <c r="Q49" s="37">
        <f t="shared" si="87"/>
        <v>1.5909661541221103E-4</v>
      </c>
      <c r="R49" s="37">
        <f t="shared" si="88"/>
        <v>1.1831117515617347E-4</v>
      </c>
      <c r="S49" s="19">
        <f t="shared" si="89"/>
        <v>4.1531955001877715E-5</v>
      </c>
      <c r="T49" s="96">
        <f t="shared" si="90"/>
        <v>4.2919920608644093E-5</v>
      </c>
      <c r="U49" s="78">
        <f t="shared" si="91"/>
        <v>4.6990887321548068E-5</v>
      </c>
      <c r="W49" s="146">
        <f t="shared" si="92"/>
        <v>0.20363675031901318</v>
      </c>
      <c r="X49" s="104">
        <f t="shared" si="93"/>
        <v>4.0709667129039748E-4</v>
      </c>
    </row>
    <row r="50" spans="1:24" ht="19.5" customHeight="1" x14ac:dyDescent="0.25">
      <c r="A50" s="24"/>
      <c r="B50" s="144" t="s">
        <v>67</v>
      </c>
      <c r="C50" s="10">
        <v>272862364</v>
      </c>
      <c r="D50" s="11">
        <v>314109867</v>
      </c>
      <c r="E50" s="11">
        <v>332752759</v>
      </c>
      <c r="F50" s="35">
        <v>365328398</v>
      </c>
      <c r="G50" s="35">
        <v>197751280</v>
      </c>
      <c r="H50" s="35">
        <v>195313268</v>
      </c>
      <c r="I50" s="12">
        <v>362714777</v>
      </c>
      <c r="J50" s="10">
        <v>269312829</v>
      </c>
      <c r="K50" s="162">
        <v>301144499</v>
      </c>
      <c r="M50" s="77">
        <f t="shared" si="83"/>
        <v>0.59179600176056379</v>
      </c>
      <c r="N50" s="18">
        <f t="shared" si="84"/>
        <v>0.60658568333357399</v>
      </c>
      <c r="O50" s="18">
        <f t="shared" si="85"/>
        <v>0.6200516057545008</v>
      </c>
      <c r="P50" s="37">
        <f t="shared" si="86"/>
        <v>0.62077574994769225</v>
      </c>
      <c r="Q50" s="37">
        <f t="shared" si="87"/>
        <v>0.61513235329121452</v>
      </c>
      <c r="R50" s="37">
        <f t="shared" si="88"/>
        <v>0.630687034598997</v>
      </c>
      <c r="S50" s="19">
        <f t="shared" si="89"/>
        <v>0.61630134586098717</v>
      </c>
      <c r="T50" s="96">
        <f t="shared" si="90"/>
        <v>0.61457280091287436</v>
      </c>
      <c r="U50" s="78">
        <f t="shared" si="91"/>
        <v>0.62510147627939949</v>
      </c>
      <c r="W50" s="146">
        <f t="shared" si="92"/>
        <v>0.11819589181174878</v>
      </c>
      <c r="X50" s="104">
        <f t="shared" si="93"/>
        <v>1.0528675366525131</v>
      </c>
    </row>
    <row r="51" spans="1:24" ht="19.5" customHeight="1" x14ac:dyDescent="0.25">
      <c r="A51" s="24"/>
      <c r="B51" t="s">
        <v>68</v>
      </c>
      <c r="C51" s="10">
        <v>8895198</v>
      </c>
      <c r="D51" s="11">
        <v>11142081</v>
      </c>
      <c r="E51" s="11">
        <v>11921986</v>
      </c>
      <c r="F51" s="35">
        <v>11148224</v>
      </c>
      <c r="G51" s="35">
        <v>7267502</v>
      </c>
      <c r="H51" s="35">
        <v>5597136</v>
      </c>
      <c r="I51" s="12">
        <v>11910578</v>
      </c>
      <c r="J51" s="10">
        <v>8567034</v>
      </c>
      <c r="K51" s="162">
        <v>9801396</v>
      </c>
      <c r="M51" s="77">
        <f t="shared" si="83"/>
        <v>1.9292300096280642E-2</v>
      </c>
      <c r="N51" s="18">
        <f t="shared" si="84"/>
        <v>2.1516760621668189E-2</v>
      </c>
      <c r="O51" s="18">
        <f t="shared" si="85"/>
        <v>2.221543281954479E-2</v>
      </c>
      <c r="P51" s="37">
        <f t="shared" si="86"/>
        <v>1.8943359322931314E-2</v>
      </c>
      <c r="Q51" s="37">
        <f t="shared" si="87"/>
        <v>2.2606557124730663E-2</v>
      </c>
      <c r="R51" s="37">
        <f t="shared" si="88"/>
        <v>1.8073739394331836E-2</v>
      </c>
      <c r="S51" s="19">
        <f t="shared" si="89"/>
        <v>2.0237679071405092E-2</v>
      </c>
      <c r="T51" s="96">
        <f t="shared" si="90"/>
        <v>1.9550001017203032E-2</v>
      </c>
      <c r="U51" s="78">
        <f t="shared" si="91"/>
        <v>2.0345273214500924E-2</v>
      </c>
      <c r="W51" s="146">
        <f t="shared" si="92"/>
        <v>0.14408277123681312</v>
      </c>
      <c r="X51" s="104">
        <f t="shared" si="93"/>
        <v>7.9527219729789295E-2</v>
      </c>
    </row>
    <row r="52" spans="1:24" ht="19.5" customHeight="1" x14ac:dyDescent="0.25">
      <c r="A52" s="24"/>
      <c r="B52" s="144" t="s">
        <v>84</v>
      </c>
      <c r="C52" s="10"/>
      <c r="D52" s="11"/>
      <c r="E52" s="11"/>
      <c r="F52" s="35">
        <v>0</v>
      </c>
      <c r="G52" s="35">
        <v>0</v>
      </c>
      <c r="H52" s="35">
        <v>39775</v>
      </c>
      <c r="I52" s="12">
        <v>43756</v>
      </c>
      <c r="J52" s="10">
        <v>35721</v>
      </c>
      <c r="K52" s="162">
        <v>55974</v>
      </c>
      <c r="M52" s="77">
        <f t="shared" si="83"/>
        <v>0</v>
      </c>
      <c r="N52" s="18">
        <f t="shared" si="84"/>
        <v>0</v>
      </c>
      <c r="O52" s="18">
        <f t="shared" si="85"/>
        <v>0</v>
      </c>
      <c r="P52" s="37">
        <f t="shared" si="86"/>
        <v>0</v>
      </c>
      <c r="Q52" s="37">
        <f t="shared" si="87"/>
        <v>0</v>
      </c>
      <c r="R52" s="37">
        <f t="shared" si="88"/>
        <v>1.2843764818463386E-4</v>
      </c>
      <c r="S52" s="19">
        <f t="shared" si="89"/>
        <v>7.4347347832187584E-5</v>
      </c>
      <c r="T52" s="96">
        <f t="shared" si="90"/>
        <v>8.1515444707644388E-5</v>
      </c>
      <c r="U52" s="78">
        <f t="shared" si="91"/>
        <v>1.1618817594029206E-4</v>
      </c>
      <c r="W52" s="146">
        <f t="shared" si="92"/>
        <v>0.56697740824724951</v>
      </c>
      <c r="X52" s="104">
        <f t="shared" si="93"/>
        <v>3.4672731232647672E-3</v>
      </c>
    </row>
    <row r="53" spans="1:24" ht="19.5" customHeight="1" x14ac:dyDescent="0.25">
      <c r="A53" s="24"/>
      <c r="B53" t="s">
        <v>69</v>
      </c>
      <c r="C53" s="10"/>
      <c r="D53" s="11"/>
      <c r="E53" s="11">
        <v>0</v>
      </c>
      <c r="F53" s="35">
        <v>4200</v>
      </c>
      <c r="G53" s="35">
        <v>1939</v>
      </c>
      <c r="H53" s="35">
        <v>0</v>
      </c>
      <c r="I53" s="12">
        <v>0</v>
      </c>
      <c r="J53" s="10">
        <v>0</v>
      </c>
      <c r="K53" s="162">
        <v>0</v>
      </c>
      <c r="M53" s="77">
        <f t="shared" si="83"/>
        <v>0</v>
      </c>
      <c r="N53" s="18">
        <f t="shared" si="84"/>
        <v>0</v>
      </c>
      <c r="O53" s="18">
        <f t="shared" si="85"/>
        <v>0</v>
      </c>
      <c r="P53" s="37">
        <f t="shared" si="86"/>
        <v>7.1367519307390599E-6</v>
      </c>
      <c r="Q53" s="37">
        <f t="shared" si="87"/>
        <v>6.0315242107745906E-6</v>
      </c>
      <c r="R53" s="37">
        <f t="shared" si="88"/>
        <v>0</v>
      </c>
      <c r="S53" s="19">
        <f t="shared" si="89"/>
        <v>0</v>
      </c>
      <c r="T53" s="96">
        <f t="shared" si="90"/>
        <v>0</v>
      </c>
      <c r="U53" s="78">
        <f t="shared" si="91"/>
        <v>0</v>
      </c>
      <c r="W53" s="146"/>
      <c r="X53" s="104">
        <f t="shared" si="93"/>
        <v>0</v>
      </c>
    </row>
    <row r="54" spans="1:24" ht="19.5" customHeight="1" x14ac:dyDescent="0.25">
      <c r="A54" s="24"/>
      <c r="B54" s="144" t="s">
        <v>85</v>
      </c>
      <c r="C54" s="10"/>
      <c r="D54" s="11"/>
      <c r="E54" s="11"/>
      <c r="F54" s="35">
        <v>0</v>
      </c>
      <c r="G54" s="35">
        <v>0</v>
      </c>
      <c r="H54" s="35">
        <v>0</v>
      </c>
      <c r="I54" s="12">
        <v>0</v>
      </c>
      <c r="J54" s="10">
        <v>0</v>
      </c>
      <c r="K54" s="162">
        <v>0</v>
      </c>
      <c r="M54" s="77">
        <f t="shared" si="83"/>
        <v>0</v>
      </c>
      <c r="N54" s="18">
        <f t="shared" si="84"/>
        <v>0</v>
      </c>
      <c r="O54" s="18">
        <f t="shared" si="85"/>
        <v>0</v>
      </c>
      <c r="P54" s="37">
        <f t="shared" si="86"/>
        <v>0</v>
      </c>
      <c r="Q54" s="37">
        <f t="shared" si="87"/>
        <v>0</v>
      </c>
      <c r="R54" s="37">
        <f t="shared" si="88"/>
        <v>0</v>
      </c>
      <c r="S54" s="19">
        <f t="shared" si="89"/>
        <v>0</v>
      </c>
      <c r="T54" s="96">
        <f t="shared" si="90"/>
        <v>0</v>
      </c>
      <c r="U54" s="78">
        <f t="shared" si="91"/>
        <v>0</v>
      </c>
      <c r="W54" s="146"/>
      <c r="X54" s="104">
        <f t="shared" si="93"/>
        <v>0</v>
      </c>
    </row>
    <row r="55" spans="1:24" ht="19.5" customHeight="1" x14ac:dyDescent="0.25">
      <c r="A55" s="24"/>
      <c r="B55" t="s">
        <v>70</v>
      </c>
      <c r="C55" s="10"/>
      <c r="D55" s="11"/>
      <c r="E55" s="11">
        <v>0</v>
      </c>
      <c r="F55" s="35">
        <v>0</v>
      </c>
      <c r="G55" s="35"/>
      <c r="H55" s="35"/>
      <c r="I55" s="12"/>
      <c r="J55" s="10"/>
      <c r="K55" s="162"/>
      <c r="M55" s="77">
        <f t="shared" si="83"/>
        <v>0</v>
      </c>
      <c r="N55" s="18">
        <f t="shared" si="84"/>
        <v>0</v>
      </c>
      <c r="O55" s="18">
        <f t="shared" si="85"/>
        <v>0</v>
      </c>
      <c r="P55" s="37">
        <f t="shared" si="86"/>
        <v>0</v>
      </c>
      <c r="Q55" s="37">
        <f t="shared" si="87"/>
        <v>0</v>
      </c>
      <c r="R55" s="37">
        <f t="shared" si="88"/>
        <v>0</v>
      </c>
      <c r="S55" s="19">
        <f t="shared" si="89"/>
        <v>0</v>
      </c>
      <c r="T55" s="96">
        <f t="shared" si="90"/>
        <v>0</v>
      </c>
      <c r="U55" s="78">
        <f t="shared" si="91"/>
        <v>0</v>
      </c>
      <c r="W55" s="146"/>
      <c r="X55" s="104">
        <f t="shared" si="93"/>
        <v>0</v>
      </c>
    </row>
    <row r="56" spans="1:24" ht="19.5" customHeight="1" thickBot="1" x14ac:dyDescent="0.3">
      <c r="A56" s="24"/>
      <c r="B56" t="s">
        <v>71</v>
      </c>
      <c r="C56" s="10">
        <v>621343</v>
      </c>
      <c r="D56" s="11">
        <v>587791</v>
      </c>
      <c r="E56" s="11">
        <v>375598</v>
      </c>
      <c r="F56" s="35">
        <v>752849</v>
      </c>
      <c r="G56" s="35">
        <v>482145</v>
      </c>
      <c r="H56" s="35">
        <v>654885</v>
      </c>
      <c r="I56" s="12">
        <v>1060882</v>
      </c>
      <c r="J56" s="10">
        <v>775696</v>
      </c>
      <c r="K56" s="162">
        <v>896497</v>
      </c>
      <c r="M56" s="77">
        <f t="shared" si="83"/>
        <v>1.3475962669659857E-3</v>
      </c>
      <c r="N56" s="18">
        <f t="shared" si="84"/>
        <v>1.1350983934303625E-3</v>
      </c>
      <c r="O56" s="18">
        <f t="shared" si="85"/>
        <v>6.9988944259416041E-4</v>
      </c>
      <c r="P56" s="37">
        <f t="shared" si="86"/>
        <v>1.2792610843583262E-3</v>
      </c>
      <c r="Q56" s="37">
        <f t="shared" si="87"/>
        <v>1.49977784456107E-3</v>
      </c>
      <c r="R56" s="37">
        <f t="shared" si="88"/>
        <v>2.1146923753964536E-3</v>
      </c>
      <c r="S56" s="19">
        <f t="shared" si="89"/>
        <v>1.8025816588103764E-3</v>
      </c>
      <c r="T56" s="96">
        <f t="shared" si="90"/>
        <v>1.7701409366462561E-3</v>
      </c>
      <c r="U56" s="78">
        <f t="shared" si="91"/>
        <v>1.8609059771669705E-3</v>
      </c>
      <c r="W56" s="146">
        <f t="shared" si="92"/>
        <v>0.15573240032177554</v>
      </c>
      <c r="X56" s="104">
        <f t="shared" si="93"/>
        <v>9.0765040520714418E-3</v>
      </c>
    </row>
    <row r="57" spans="1:24" ht="19.5" customHeight="1" thickBot="1" x14ac:dyDescent="0.3">
      <c r="A57" s="5" t="s">
        <v>36</v>
      </c>
      <c r="B57" s="6"/>
      <c r="C57" s="13">
        <f>SUM(C58:C67)</f>
        <v>385959578</v>
      </c>
      <c r="D57" s="14">
        <f t="shared" ref="D57" si="94">SUM(D58:D67)</f>
        <v>411695488</v>
      </c>
      <c r="E57" s="14">
        <v>439138980</v>
      </c>
      <c r="F57" s="36">
        <v>463484394</v>
      </c>
      <c r="G57" s="36">
        <v>494477824</v>
      </c>
      <c r="H57" s="36">
        <v>538130485</v>
      </c>
      <c r="I57" s="15">
        <v>535786799</v>
      </c>
      <c r="J57" s="13">
        <v>385035677</v>
      </c>
      <c r="K57" s="161">
        <v>388296655</v>
      </c>
      <c r="L57" s="1"/>
      <c r="M57" s="135">
        <f t="shared" ref="M57:R57" si="95">C57/C68</f>
        <v>0.4556597460238862</v>
      </c>
      <c r="N57" s="21">
        <f t="shared" si="95"/>
        <v>0.4429080462578362</v>
      </c>
      <c r="O57" s="21">
        <f t="shared" si="95"/>
        <v>0.45003324529171579</v>
      </c>
      <c r="P57" s="21">
        <f t="shared" si="95"/>
        <v>0.44057979382367224</v>
      </c>
      <c r="Q57" s="261">
        <f t="shared" si="95"/>
        <v>0.60601082140471207</v>
      </c>
      <c r="R57" s="261">
        <f t="shared" si="95"/>
        <v>0.63472718714544762</v>
      </c>
      <c r="S57" s="22">
        <f t="shared" ref="S57" si="96">I57/I68</f>
        <v>0.47654230694081517</v>
      </c>
      <c r="T57" s="20">
        <f>J57/J68</f>
        <v>0.4677036474073899</v>
      </c>
      <c r="U57" s="235">
        <f>K57/K68</f>
        <v>0.44629253249442485</v>
      </c>
      <c r="V57" s="1"/>
      <c r="W57" s="64">
        <f t="shared" si="81"/>
        <v>8.4692878992613449E-3</v>
      </c>
      <c r="X57" s="101">
        <f t="shared" si="82"/>
        <v>-2.1411114912965044</v>
      </c>
    </row>
    <row r="58" spans="1:24" ht="19.5" customHeight="1" x14ac:dyDescent="0.25">
      <c r="A58" s="24"/>
      <c r="B58" t="s">
        <v>65</v>
      </c>
      <c r="C58" s="10">
        <v>74160711</v>
      </c>
      <c r="D58" s="11">
        <v>78077748</v>
      </c>
      <c r="E58" s="11">
        <v>83385164</v>
      </c>
      <c r="F58" s="35">
        <v>89167914</v>
      </c>
      <c r="G58" s="35">
        <v>100995629</v>
      </c>
      <c r="H58" s="35">
        <v>100148773</v>
      </c>
      <c r="I58" s="12">
        <v>93868733</v>
      </c>
      <c r="J58" s="10">
        <v>70324784</v>
      </c>
      <c r="K58" s="162">
        <v>68784523</v>
      </c>
      <c r="M58" s="77">
        <f t="shared" ref="M58" si="97">C58/$C$57</f>
        <v>0.19214631590254252</v>
      </c>
      <c r="N58" s="18">
        <f t="shared" ref="N58" si="98">D58/$D$57</f>
        <v>0.18964926815034708</v>
      </c>
      <c r="O58" s="18">
        <f t="shared" ref="O58" si="99">E58/$E$57</f>
        <v>0.18988331211226114</v>
      </c>
      <c r="P58" s="37">
        <f>F58/$F$57</f>
        <v>0.1923860115989148</v>
      </c>
      <c r="Q58" s="37">
        <f>G58/$G$57</f>
        <v>0.20424703413999815</v>
      </c>
      <c r="R58" s="37">
        <f>H58/$H$57</f>
        <v>0.18610499830724142</v>
      </c>
      <c r="S58" s="19">
        <f>I58/$I$57</f>
        <v>0.17519792046985466</v>
      </c>
      <c r="T58" s="96">
        <f>J58/$J$57</f>
        <v>0.18264485137568173</v>
      </c>
      <c r="U58" s="78">
        <f>K58/$K$57</f>
        <v>0.17714425842787648</v>
      </c>
      <c r="W58" s="107">
        <f t="shared" si="81"/>
        <v>-2.1902107797444496E-2</v>
      </c>
      <c r="X58" s="108">
        <f t="shared" si="82"/>
        <v>-0.55005929478052495</v>
      </c>
    </row>
    <row r="59" spans="1:24" ht="19.5" customHeight="1" x14ac:dyDescent="0.25">
      <c r="A59" s="24"/>
      <c r="B59" t="s">
        <v>66</v>
      </c>
      <c r="C59" s="10">
        <v>205712</v>
      </c>
      <c r="D59" s="11">
        <v>156591</v>
      </c>
      <c r="E59" s="11">
        <v>30322</v>
      </c>
      <c r="F59" s="35">
        <v>58813</v>
      </c>
      <c r="G59" s="35">
        <v>38687</v>
      </c>
      <c r="H59" s="35">
        <v>25946</v>
      </c>
      <c r="I59" s="12">
        <v>67555</v>
      </c>
      <c r="J59" s="10">
        <v>52915</v>
      </c>
      <c r="K59" s="162">
        <v>37566</v>
      </c>
      <c r="M59" s="77">
        <f t="shared" ref="M59:M67" si="100">C59/$C$57</f>
        <v>5.329884571487432E-4</v>
      </c>
      <c r="N59" s="18">
        <f t="shared" ref="N59:N67" si="101">D59/$D$57</f>
        <v>3.8035636669401634E-4</v>
      </c>
      <c r="O59" s="18">
        <f t="shared" ref="O59:O67" si="102">E59/$E$57</f>
        <v>6.9048755362140709E-5</v>
      </c>
      <c r="P59" s="37">
        <f t="shared" ref="P59:P67" si="103">F59/$F$57</f>
        <v>1.2689316136931246E-4</v>
      </c>
      <c r="Q59" s="37">
        <f t="shared" ref="Q59:Q67" si="104">G59/$G$57</f>
        <v>7.8238088994664399E-5</v>
      </c>
      <c r="R59" s="37">
        <f t="shared" ref="R59:R67" si="105">H59/$H$57</f>
        <v>4.8215071851950555E-5</v>
      </c>
      <c r="S59" s="19">
        <f t="shared" ref="S59:S67" si="106">I59/$I$57</f>
        <v>1.2608559995521651E-4</v>
      </c>
      <c r="T59" s="96">
        <f t="shared" ref="T59:T67" si="107">J59/$J$57</f>
        <v>1.374288232516178E-4</v>
      </c>
      <c r="U59" s="78">
        <f t="shared" ref="U59:U67" si="108">K59/$K$57</f>
        <v>9.6745618372633165E-5</v>
      </c>
      <c r="W59" s="146">
        <f t="shared" si="81"/>
        <v>-0.29006897855050551</v>
      </c>
      <c r="X59" s="104">
        <f t="shared" si="82"/>
        <v>-4.0683204878984632E-3</v>
      </c>
    </row>
    <row r="60" spans="1:24" ht="19.5" customHeight="1" x14ac:dyDescent="0.25">
      <c r="A60" s="24"/>
      <c r="B60" t="s">
        <v>73</v>
      </c>
      <c r="C60" s="10">
        <v>0</v>
      </c>
      <c r="D60" s="11">
        <v>0</v>
      </c>
      <c r="E60" s="11">
        <v>0</v>
      </c>
      <c r="F60" s="35">
        <v>236</v>
      </c>
      <c r="G60" s="35">
        <v>2490</v>
      </c>
      <c r="H60" s="35">
        <v>172</v>
      </c>
      <c r="I60" s="12">
        <v>0</v>
      </c>
      <c r="J60" s="10">
        <v>0</v>
      </c>
      <c r="K60" s="162">
        <v>0</v>
      </c>
      <c r="M60" s="77">
        <f t="shared" si="100"/>
        <v>0</v>
      </c>
      <c r="N60" s="18">
        <f t="shared" si="101"/>
        <v>0</v>
      </c>
      <c r="O60" s="18">
        <f t="shared" si="102"/>
        <v>0</v>
      </c>
      <c r="P60" s="37">
        <f t="shared" si="103"/>
        <v>5.0918650779857758E-7</v>
      </c>
      <c r="Q60" s="37">
        <f t="shared" si="104"/>
        <v>5.0356151057645817E-6</v>
      </c>
      <c r="R60" s="37">
        <f t="shared" si="105"/>
        <v>3.1962508126630293E-7</v>
      </c>
      <c r="S60" s="19">
        <f t="shared" si="106"/>
        <v>0</v>
      </c>
      <c r="T60" s="96">
        <f t="shared" si="107"/>
        <v>0</v>
      </c>
      <c r="U60" s="78">
        <f t="shared" si="108"/>
        <v>0</v>
      </c>
      <c r="W60" s="146"/>
      <c r="X60" s="104">
        <f t="shared" si="82"/>
        <v>0</v>
      </c>
    </row>
    <row r="61" spans="1:24" ht="19.5" customHeight="1" x14ac:dyDescent="0.25">
      <c r="A61" s="24"/>
      <c r="B61" t="s">
        <v>67</v>
      </c>
      <c r="C61" s="10">
        <v>286634780</v>
      </c>
      <c r="D61" s="11">
        <v>308871201</v>
      </c>
      <c r="E61" s="11">
        <v>328989772</v>
      </c>
      <c r="F61" s="35">
        <v>348232246</v>
      </c>
      <c r="G61" s="35">
        <v>367482454</v>
      </c>
      <c r="H61" s="35">
        <v>411779829</v>
      </c>
      <c r="I61" s="12">
        <v>415624317</v>
      </c>
      <c r="J61" s="10">
        <v>295245233</v>
      </c>
      <c r="K61" s="162">
        <v>299302679</v>
      </c>
      <c r="M61" s="77">
        <f t="shared" si="100"/>
        <v>0.74265492123633736</v>
      </c>
      <c r="N61" s="18">
        <f t="shared" si="101"/>
        <v>0.7502418899475527</v>
      </c>
      <c r="O61" s="18">
        <f t="shared" si="102"/>
        <v>0.74917005090279165</v>
      </c>
      <c r="P61" s="37">
        <f t="shared" si="103"/>
        <v>0.75133542899828465</v>
      </c>
      <c r="Q61" s="37">
        <f t="shared" si="104"/>
        <v>0.74317276966499513</v>
      </c>
      <c r="R61" s="37">
        <f t="shared" si="105"/>
        <v>0.76520442620900764</v>
      </c>
      <c r="S61" s="19">
        <f t="shared" si="106"/>
        <v>0.77572705743352965</v>
      </c>
      <c r="T61" s="96">
        <f t="shared" si="107"/>
        <v>0.76679967763091206</v>
      </c>
      <c r="U61" s="78">
        <f t="shared" si="108"/>
        <v>0.77080931588246615</v>
      </c>
      <c r="W61" s="146">
        <f t="shared" si="81"/>
        <v>1.3742630012251544E-2</v>
      </c>
      <c r="X61" s="104">
        <f t="shared" si="82"/>
        <v>0.40096382515540929</v>
      </c>
    </row>
    <row r="62" spans="1:24" ht="19.5" customHeight="1" x14ac:dyDescent="0.25">
      <c r="A62" s="24"/>
      <c r="B62" t="s">
        <v>68</v>
      </c>
      <c r="C62" s="10">
        <v>4178738</v>
      </c>
      <c r="D62" s="11">
        <v>4672832</v>
      </c>
      <c r="E62" s="11">
        <v>4330356</v>
      </c>
      <c r="F62" s="35">
        <v>3983828</v>
      </c>
      <c r="G62" s="35">
        <v>4454727</v>
      </c>
      <c r="H62" s="35">
        <v>4722581</v>
      </c>
      <c r="I62" s="12">
        <v>4332378</v>
      </c>
      <c r="J62" s="10">
        <v>3254022</v>
      </c>
      <c r="K62" s="162">
        <v>3223685</v>
      </c>
      <c r="M62" s="77">
        <f t="shared" si="100"/>
        <v>1.0826879907097421E-2</v>
      </c>
      <c r="N62" s="18">
        <f t="shared" si="101"/>
        <v>1.135021426321777E-2</v>
      </c>
      <c r="O62" s="18">
        <f t="shared" si="102"/>
        <v>9.861014843182447E-3</v>
      </c>
      <c r="P62" s="37">
        <f t="shared" si="103"/>
        <v>8.5953875719923384E-3</v>
      </c>
      <c r="Q62" s="37">
        <f t="shared" si="104"/>
        <v>9.0089520374527447E-3</v>
      </c>
      <c r="R62" s="37">
        <f t="shared" si="105"/>
        <v>8.7759031157656868E-3</v>
      </c>
      <c r="S62" s="19">
        <f t="shared" si="106"/>
        <v>8.0860110926323885E-3</v>
      </c>
      <c r="T62" s="96">
        <f t="shared" si="107"/>
        <v>8.4512220409123286E-3</v>
      </c>
      <c r="U62" s="78">
        <f t="shared" si="108"/>
        <v>8.3021189044237328E-3</v>
      </c>
      <c r="W62" s="146">
        <f t="shared" si="81"/>
        <v>-9.3229240613616014E-3</v>
      </c>
      <c r="X62" s="104">
        <f t="shared" si="82"/>
        <v>-1.4910313648859586E-2</v>
      </c>
    </row>
    <row r="63" spans="1:24" ht="19.5" customHeight="1" x14ac:dyDescent="0.25">
      <c r="A63" s="24"/>
      <c r="B63" t="s">
        <v>84</v>
      </c>
      <c r="C63" s="10"/>
      <c r="D63" s="11"/>
      <c r="E63" s="11"/>
      <c r="F63" s="35">
        <v>0</v>
      </c>
      <c r="G63" s="35">
        <v>0</v>
      </c>
      <c r="H63" s="35">
        <v>108974</v>
      </c>
      <c r="I63" s="12">
        <v>193307</v>
      </c>
      <c r="J63" s="10">
        <v>167630</v>
      </c>
      <c r="K63" s="162">
        <v>97575</v>
      </c>
      <c r="M63" s="77">
        <f t="shared" si="100"/>
        <v>0</v>
      </c>
      <c r="N63" s="18">
        <f t="shared" si="101"/>
        <v>0</v>
      </c>
      <c r="O63" s="18">
        <f t="shared" si="102"/>
        <v>0</v>
      </c>
      <c r="P63" s="37">
        <f t="shared" si="103"/>
        <v>0</v>
      </c>
      <c r="Q63" s="37">
        <f t="shared" si="104"/>
        <v>0</v>
      </c>
      <c r="R63" s="37">
        <f t="shared" si="105"/>
        <v>2.0250478840647728E-4</v>
      </c>
      <c r="S63" s="19">
        <f t="shared" si="106"/>
        <v>3.6079089735094425E-4</v>
      </c>
      <c r="T63" s="96">
        <f t="shared" si="107"/>
        <v>4.3536225345684005E-4</v>
      </c>
      <c r="U63" s="78">
        <f t="shared" si="108"/>
        <v>2.5128982890671565E-4</v>
      </c>
      <c r="W63" s="146">
        <f t="shared" ref="W63:W67" si="109">(K63-J63)/J63</f>
        <v>-0.41791445445326014</v>
      </c>
      <c r="X63" s="104">
        <f t="shared" ref="X63:X67" si="110">(U63-T63)*100</f>
        <v>-1.8407242455012442E-2</v>
      </c>
    </row>
    <row r="64" spans="1:24" ht="19.5" customHeight="1" x14ac:dyDescent="0.25">
      <c r="A64" s="24"/>
      <c r="B64" t="s">
        <v>69</v>
      </c>
      <c r="C64" s="10"/>
      <c r="D64" s="11"/>
      <c r="E64" s="11">
        <v>456</v>
      </c>
      <c r="F64" s="35">
        <v>373</v>
      </c>
      <c r="G64" s="35">
        <v>65</v>
      </c>
      <c r="H64" s="35">
        <v>1438</v>
      </c>
      <c r="I64" s="12">
        <v>1688</v>
      </c>
      <c r="J64" s="10">
        <v>1290</v>
      </c>
      <c r="K64" s="162">
        <v>12709</v>
      </c>
      <c r="M64" s="77">
        <f t="shared" si="100"/>
        <v>0</v>
      </c>
      <c r="N64" s="18">
        <f t="shared" si="101"/>
        <v>0</v>
      </c>
      <c r="O64" s="18">
        <f t="shared" si="102"/>
        <v>1.0383956350219695E-6</v>
      </c>
      <c r="P64" s="37">
        <f t="shared" si="103"/>
        <v>8.0477359071554847E-7</v>
      </c>
      <c r="Q64" s="37">
        <f t="shared" si="104"/>
        <v>1.3145179994967782E-7</v>
      </c>
      <c r="R64" s="37">
        <f t="shared" si="105"/>
        <v>2.6722143422147882E-6</v>
      </c>
      <c r="S64" s="19">
        <f t="shared" si="106"/>
        <v>3.1505068866021091E-6</v>
      </c>
      <c r="T64" s="96">
        <f t="shared" si="107"/>
        <v>3.3503388830121317E-6</v>
      </c>
      <c r="U64" s="78">
        <f t="shared" si="108"/>
        <v>3.2730130008459639E-5</v>
      </c>
      <c r="W64" s="146">
        <f t="shared" si="109"/>
        <v>8.8519379844961232</v>
      </c>
      <c r="X64" s="104">
        <f t="shared" si="110"/>
        <v>2.9379791125447507E-3</v>
      </c>
    </row>
    <row r="65" spans="1:24" ht="19.5" customHeight="1" x14ac:dyDescent="0.25">
      <c r="A65" s="24"/>
      <c r="B65" t="s">
        <v>85</v>
      </c>
      <c r="C65" s="10"/>
      <c r="D65" s="11"/>
      <c r="E65" s="11"/>
      <c r="F65" s="35">
        <v>0</v>
      </c>
      <c r="G65" s="35">
        <v>0</v>
      </c>
      <c r="H65" s="35">
        <v>38799</v>
      </c>
      <c r="I65" s="12">
        <v>111640</v>
      </c>
      <c r="J65" s="10">
        <v>80550</v>
      </c>
      <c r="K65" s="162">
        <v>54045</v>
      </c>
      <c r="M65" s="77">
        <f t="shared" si="100"/>
        <v>0</v>
      </c>
      <c r="N65" s="18">
        <f t="shared" si="101"/>
        <v>0</v>
      </c>
      <c r="O65" s="18">
        <f t="shared" si="102"/>
        <v>0</v>
      </c>
      <c r="P65" s="37">
        <f t="shared" si="103"/>
        <v>0</v>
      </c>
      <c r="Q65" s="37">
        <f t="shared" si="104"/>
        <v>0</v>
      </c>
      <c r="R65" s="37">
        <f t="shared" si="105"/>
        <v>7.2099613535181903E-5</v>
      </c>
      <c r="S65" s="19">
        <f t="shared" si="106"/>
        <v>2.0836646257124376E-4</v>
      </c>
      <c r="T65" s="96">
        <f t="shared" si="107"/>
        <v>2.0920139304389708E-4</v>
      </c>
      <c r="U65" s="78">
        <f t="shared" si="108"/>
        <v>1.3918481991558748E-4</v>
      </c>
      <c r="W65" s="146">
        <f t="shared" si="109"/>
        <v>-0.32905027932960895</v>
      </c>
      <c r="X65" s="104">
        <f t="shared" si="110"/>
        <v>-7.0016573128309596E-3</v>
      </c>
    </row>
    <row r="66" spans="1:24" ht="19.5" customHeight="1" x14ac:dyDescent="0.25">
      <c r="A66" s="24"/>
      <c r="B66" t="s">
        <v>70</v>
      </c>
      <c r="C66" s="10">
        <v>0</v>
      </c>
      <c r="D66" s="11">
        <v>416</v>
      </c>
      <c r="E66" s="11">
        <v>454</v>
      </c>
      <c r="F66" s="35">
        <v>255</v>
      </c>
      <c r="G66" s="35"/>
      <c r="H66" s="35"/>
      <c r="I66" s="12"/>
      <c r="J66" s="10"/>
      <c r="K66" s="162"/>
      <c r="M66" s="77">
        <f t="shared" si="100"/>
        <v>0</v>
      </c>
      <c r="N66" s="18">
        <f t="shared" si="101"/>
        <v>1.0104555724448455E-6</v>
      </c>
      <c r="O66" s="18">
        <f t="shared" si="102"/>
        <v>1.0338412682016978E-6</v>
      </c>
      <c r="P66" s="37">
        <f t="shared" si="103"/>
        <v>5.5018033681625968E-7</v>
      </c>
      <c r="Q66" s="37">
        <f t="shared" si="104"/>
        <v>0</v>
      </c>
      <c r="R66" s="37">
        <f t="shared" si="105"/>
        <v>0</v>
      </c>
      <c r="S66" s="19">
        <f t="shared" si="106"/>
        <v>0</v>
      </c>
      <c r="T66" s="96">
        <f t="shared" si="107"/>
        <v>0</v>
      </c>
      <c r="U66" s="78">
        <f t="shared" si="108"/>
        <v>0</v>
      </c>
      <c r="W66" s="146"/>
      <c r="X66" s="104">
        <f t="shared" si="110"/>
        <v>0</v>
      </c>
    </row>
    <row r="67" spans="1:24" ht="19.5" customHeight="1" thickBot="1" x14ac:dyDescent="0.3">
      <c r="A67" s="24"/>
      <c r="B67" t="s">
        <v>71</v>
      </c>
      <c r="C67" s="32">
        <v>20779637</v>
      </c>
      <c r="D67" s="33">
        <v>19916700</v>
      </c>
      <c r="E67" s="33">
        <v>22402456</v>
      </c>
      <c r="F67" s="35">
        <v>22040729</v>
      </c>
      <c r="G67" s="35">
        <v>21503772</v>
      </c>
      <c r="H67" s="35">
        <v>21303973</v>
      </c>
      <c r="I67" s="12">
        <v>21587181</v>
      </c>
      <c r="J67" s="10">
        <v>15909253</v>
      </c>
      <c r="K67" s="162">
        <v>16783873</v>
      </c>
      <c r="M67" s="77">
        <f t="shared" si="100"/>
        <v>5.3838894496873971E-2</v>
      </c>
      <c r="N67" s="18">
        <f t="shared" si="101"/>
        <v>4.8377260816615995E-2</v>
      </c>
      <c r="O67" s="18">
        <f t="shared" si="102"/>
        <v>5.1014501149499417E-2</v>
      </c>
      <c r="P67" s="37">
        <f t="shared" si="103"/>
        <v>4.7554414529003539E-2</v>
      </c>
      <c r="Q67" s="37">
        <f t="shared" si="104"/>
        <v>4.3487839001653594E-2</v>
      </c>
      <c r="R67" s="37">
        <f t="shared" si="105"/>
        <v>3.9588861054768158E-2</v>
      </c>
      <c r="S67" s="19">
        <f t="shared" si="106"/>
        <v>4.0290617537219311E-2</v>
      </c>
      <c r="T67" s="96">
        <f t="shared" si="107"/>
        <v>4.1318906143858455E-2</v>
      </c>
      <c r="U67" s="78">
        <f t="shared" si="108"/>
        <v>4.3224356388030176E-2</v>
      </c>
      <c r="W67" s="146">
        <f t="shared" si="109"/>
        <v>5.4975554163353868E-2</v>
      </c>
      <c r="X67" s="104">
        <f t="shared" si="110"/>
        <v>0.19054502441717205</v>
      </c>
    </row>
    <row r="68" spans="1:24" ht="19.5" customHeight="1" thickBot="1" x14ac:dyDescent="0.3">
      <c r="A68" s="74" t="s">
        <v>21</v>
      </c>
      <c r="B68" s="100"/>
      <c r="C68" s="149">
        <f t="shared" ref="C68:F71" si="111">C46+C57</f>
        <v>847034616</v>
      </c>
      <c r="D68" s="84">
        <f t="shared" si="111"/>
        <v>929528130</v>
      </c>
      <c r="E68" s="84">
        <f t="shared" si="111"/>
        <v>975792310</v>
      </c>
      <c r="F68" s="84">
        <f t="shared" si="111"/>
        <v>1051987405</v>
      </c>
      <c r="G68" s="84">
        <v>815955436</v>
      </c>
      <c r="H68" s="84">
        <f t="shared" ref="H68" si="112">H46+H57</f>
        <v>847813826</v>
      </c>
      <c r="I68" s="168">
        <f>I46+I57</f>
        <v>1124321579</v>
      </c>
      <c r="J68" s="174">
        <f>J46+J57</f>
        <v>823247112</v>
      </c>
      <c r="K68" s="170">
        <f>K46+K57</f>
        <v>870049635</v>
      </c>
      <c r="M68" s="147">
        <f t="shared" ref="M68:S68" si="113">M46+M57</f>
        <v>1</v>
      </c>
      <c r="N68" s="150">
        <f t="shared" si="113"/>
        <v>1</v>
      </c>
      <c r="O68" s="150">
        <f t="shared" si="113"/>
        <v>1</v>
      </c>
      <c r="P68" s="150">
        <f t="shared" si="113"/>
        <v>1</v>
      </c>
      <c r="Q68" s="150">
        <f t="shared" si="113"/>
        <v>1</v>
      </c>
      <c r="R68" s="150">
        <f t="shared" si="113"/>
        <v>1</v>
      </c>
      <c r="S68" s="151">
        <f t="shared" si="113"/>
        <v>1</v>
      </c>
      <c r="T68" s="238">
        <f>T57+T46</f>
        <v>1</v>
      </c>
      <c r="U68" s="178">
        <f>U57+U46</f>
        <v>1</v>
      </c>
      <c r="W68" s="241">
        <f t="shared" si="81"/>
        <v>5.6851123214143748E-2</v>
      </c>
      <c r="X68" s="240">
        <f t="shared" si="82"/>
        <v>0</v>
      </c>
    </row>
    <row r="69" spans="1:24" ht="19.5" customHeight="1" x14ac:dyDescent="0.25">
      <c r="A69" s="24"/>
      <c r="B69" t="s">
        <v>65</v>
      </c>
      <c r="C69" s="76">
        <f t="shared" si="111"/>
        <v>223895118</v>
      </c>
      <c r="D69" s="317">
        <f t="shared" si="111"/>
        <v>234049410</v>
      </c>
      <c r="E69" s="317">
        <f t="shared" si="111"/>
        <v>238364551</v>
      </c>
      <c r="F69" s="317">
        <f t="shared" si="111"/>
        <v>260369851</v>
      </c>
      <c r="G69" s="317">
        <f t="shared" ref="G69" si="114">G47+G58</f>
        <v>197441948</v>
      </c>
      <c r="H69" s="317">
        <f t="shared" ref="H69" si="115">H47+H58</f>
        <v>186875767</v>
      </c>
      <c r="I69" s="213">
        <f>I47+I58</f>
        <v>265525651</v>
      </c>
      <c r="J69" s="10">
        <f t="shared" ref="J69:K69" si="116">J47+J58</f>
        <v>198820878</v>
      </c>
      <c r="K69" s="162">
        <f t="shared" si="116"/>
        <v>207246402</v>
      </c>
      <c r="L69" s="2"/>
      <c r="M69" s="77">
        <f t="shared" ref="M69" si="117">C69/$C$68</f>
        <v>0.26432817947548909</v>
      </c>
      <c r="N69" s="18">
        <f t="shared" ref="N69" si="118">D69/$D$68</f>
        <v>0.2517937891777412</v>
      </c>
      <c r="O69" s="18">
        <f t="shared" ref="O69" si="119">E69/$E$68</f>
        <v>0.24427795603349242</v>
      </c>
      <c r="P69" s="37">
        <f>F69/$F$68</f>
        <v>0.2475028215760815</v>
      </c>
      <c r="Q69" s="37">
        <f>G69/$G$68</f>
        <v>0.24197638656334658</v>
      </c>
      <c r="R69" s="37">
        <f>H69/$H$68</f>
        <v>0.22042075897922428</v>
      </c>
      <c r="S69" s="19">
        <f>I69/$I$68</f>
        <v>0.23616521817197997</v>
      </c>
      <c r="T69" s="96">
        <f>J69/$J$68</f>
        <v>0.24150813905314983</v>
      </c>
      <c r="U69" s="78">
        <f>K69/$K$68</f>
        <v>0.23820066541376114</v>
      </c>
      <c r="W69" s="107">
        <f t="shared" si="81"/>
        <v>4.2377460982744475E-2</v>
      </c>
      <c r="X69" s="108">
        <f t="shared" si="82"/>
        <v>-0.33074736393886861</v>
      </c>
    </row>
    <row r="70" spans="1:24" ht="19.5" customHeight="1" x14ac:dyDescent="0.25">
      <c r="A70" s="24"/>
      <c r="B70" t="s">
        <v>66</v>
      </c>
      <c r="C70" s="76">
        <f t="shared" si="111"/>
        <v>29126634</v>
      </c>
      <c r="D70" s="11">
        <f t="shared" si="111"/>
        <v>36097098</v>
      </c>
      <c r="E70" s="11">
        <f t="shared" si="111"/>
        <v>36531565</v>
      </c>
      <c r="F70" s="11">
        <f t="shared" si="111"/>
        <v>40065136</v>
      </c>
      <c r="G70" s="11">
        <f t="shared" ref="G70" si="120">G48+G59</f>
        <v>19515968</v>
      </c>
      <c r="H70" s="11">
        <f t="shared" ref="H70" si="121">H48+H59</f>
        <v>21340590</v>
      </c>
      <c r="I70" s="213">
        <f>I48+I59</f>
        <v>41190981</v>
      </c>
      <c r="J70" s="10">
        <f t="shared" ref="J70:K70" si="122">J48+J59</f>
        <v>31058168</v>
      </c>
      <c r="K70" s="162">
        <f t="shared" si="122"/>
        <v>31407663</v>
      </c>
      <c r="L70" s="2"/>
      <c r="M70" s="77">
        <f t="shared" ref="M70:M78" si="123">C70/$C$68</f>
        <v>3.4386592294830133E-2</v>
      </c>
      <c r="N70" s="18">
        <f t="shared" ref="N70:N78" si="124">D70/$D$68</f>
        <v>3.8833787633731964E-2</v>
      </c>
      <c r="O70" s="18">
        <f t="shared" ref="O70:O78" si="125">E70/$E$68</f>
        <v>3.7437848838960411E-2</v>
      </c>
      <c r="P70" s="37">
        <f t="shared" ref="P70:P78" si="126">F70/$F$68</f>
        <v>3.8085186010378136E-2</v>
      </c>
      <c r="Q70" s="37">
        <f t="shared" ref="Q70:Q78" si="127">G70/$G$68</f>
        <v>2.3917933674995458E-2</v>
      </c>
      <c r="R70" s="37">
        <f t="shared" ref="R70:R78" si="128">H70/$H$68</f>
        <v>2.5171316326233161E-2</v>
      </c>
      <c r="S70" s="19">
        <f t="shared" ref="S70:S78" si="129">I70/$I$68</f>
        <v>3.6636298519358047E-2</v>
      </c>
      <c r="T70" s="96">
        <f t="shared" ref="T70:T78" si="130">J70/$J$68</f>
        <v>3.7726422051511554E-2</v>
      </c>
      <c r="U70" s="78">
        <f t="shared" ref="U70:U78" si="131">K70/$K$68</f>
        <v>3.6098702575744428E-2</v>
      </c>
      <c r="W70" s="146">
        <f t="shared" ref="W70:W78" si="132">(K70-J70)/J70</f>
        <v>1.1252917428999675E-2</v>
      </c>
      <c r="X70" s="104">
        <f t="shared" ref="X70:X78" si="133">(U70-T70)*100</f>
        <v>-0.16277194757671268</v>
      </c>
    </row>
    <row r="71" spans="1:24" ht="19.5" customHeight="1" x14ac:dyDescent="0.25">
      <c r="A71" s="24"/>
      <c r="B71" t="s">
        <v>73</v>
      </c>
      <c r="C71" s="76">
        <f t="shared" si="111"/>
        <v>40804</v>
      </c>
      <c r="D71" s="11">
        <f t="shared" si="111"/>
        <v>80734</v>
      </c>
      <c r="E71" s="11">
        <f t="shared" si="111"/>
        <v>122357</v>
      </c>
      <c r="F71" s="11">
        <f t="shared" si="111"/>
        <v>61316</v>
      </c>
      <c r="G71" s="11">
        <f t="shared" ref="G71" si="134">G49+G60</f>
        <v>53636</v>
      </c>
      <c r="H71" s="11">
        <f t="shared" ref="H71" si="135">H49+H60</f>
        <v>36811</v>
      </c>
      <c r="I71" s="213">
        <f>I49+I60</f>
        <v>24443</v>
      </c>
      <c r="J71" s="10">
        <f t="shared" ref="J71:K71" si="136">J49+J60</f>
        <v>18808</v>
      </c>
      <c r="K71" s="162">
        <f t="shared" si="136"/>
        <v>22638</v>
      </c>
      <c r="L71" s="2"/>
      <c r="M71" s="77">
        <f t="shared" si="123"/>
        <v>4.8172765586241401E-5</v>
      </c>
      <c r="N71" s="18">
        <f t="shared" si="124"/>
        <v>8.6854821703997277E-5</v>
      </c>
      <c r="O71" s="18">
        <f t="shared" si="125"/>
        <v>1.2539246184467266E-4</v>
      </c>
      <c r="P71" s="37">
        <f t="shared" si="126"/>
        <v>5.828586892634898E-5</v>
      </c>
      <c r="Q71" s="37">
        <f t="shared" si="127"/>
        <v>6.5733982070069813E-5</v>
      </c>
      <c r="R71" s="37">
        <f t="shared" si="128"/>
        <v>4.3418730470196412E-5</v>
      </c>
      <c r="S71" s="19">
        <f t="shared" si="129"/>
        <v>2.1740221353520781E-5</v>
      </c>
      <c r="T71" s="96">
        <f t="shared" si="130"/>
        <v>2.2846117193545647E-5</v>
      </c>
      <c r="U71" s="78">
        <f t="shared" si="131"/>
        <v>2.6019205214654219E-5</v>
      </c>
      <c r="W71" s="146">
        <f t="shared" si="132"/>
        <v>0.20363675031901318</v>
      </c>
      <c r="X71" s="104">
        <f t="shared" si="133"/>
        <v>3.1730880211085715E-4</v>
      </c>
    </row>
    <row r="72" spans="1:24" ht="19.5" customHeight="1" x14ac:dyDescent="0.25">
      <c r="A72" s="24"/>
      <c r="B72" t="s">
        <v>67</v>
      </c>
      <c r="C72" s="76">
        <f>C50+C61</f>
        <v>559497144</v>
      </c>
      <c r="D72" s="11">
        <f t="shared" ref="D72:K72" si="137">D50+D61</f>
        <v>622981068</v>
      </c>
      <c r="E72" s="11">
        <f t="shared" si="137"/>
        <v>661742531</v>
      </c>
      <c r="F72" s="11">
        <f t="shared" ref="F72:G72" si="138">F50+F61</f>
        <v>713560644</v>
      </c>
      <c r="G72" s="11">
        <f t="shared" si="138"/>
        <v>565233734</v>
      </c>
      <c r="H72" s="11">
        <f t="shared" ref="H72" si="139">H50+H61</f>
        <v>607093097</v>
      </c>
      <c r="I72" s="213">
        <f t="shared" si="137"/>
        <v>778339094</v>
      </c>
      <c r="J72" s="10">
        <f t="shared" si="137"/>
        <v>564558062</v>
      </c>
      <c r="K72" s="162">
        <f t="shared" si="137"/>
        <v>600447178</v>
      </c>
      <c r="L72" s="2"/>
      <c r="M72" s="77">
        <f t="shared" si="123"/>
        <v>0.6605363386943327</v>
      </c>
      <c r="N72" s="18">
        <f t="shared" si="124"/>
        <v>0.67021217313778336</v>
      </c>
      <c r="O72" s="18">
        <f t="shared" si="125"/>
        <v>0.67815919865160645</v>
      </c>
      <c r="P72" s="37">
        <f t="shared" si="126"/>
        <v>0.67829770642548715</v>
      </c>
      <c r="Q72" s="37">
        <f t="shared" si="127"/>
        <v>0.69272623119089072</v>
      </c>
      <c r="R72" s="37">
        <f t="shared" si="128"/>
        <v>0.71606888019776171</v>
      </c>
      <c r="S72" s="19">
        <f t="shared" si="129"/>
        <v>0.69227444223944756</v>
      </c>
      <c r="T72" s="96">
        <f t="shared" si="130"/>
        <v>0.68576986638733572</v>
      </c>
      <c r="U72" s="78">
        <f t="shared" si="131"/>
        <v>0.69012979702014354</v>
      </c>
      <c r="W72" s="146">
        <f t="shared" si="132"/>
        <v>6.3570283405146019E-2</v>
      </c>
      <c r="X72" s="104">
        <f t="shared" si="133"/>
        <v>0.4359930632807818</v>
      </c>
    </row>
    <row r="73" spans="1:24" ht="19.5" customHeight="1" x14ac:dyDescent="0.25">
      <c r="A73" s="24"/>
      <c r="B73" t="s">
        <v>68</v>
      </c>
      <c r="C73" s="76">
        <f>C51+C62</f>
        <v>13073936</v>
      </c>
      <c r="D73" s="11">
        <f t="shared" ref="D73:K73" si="140">D51+D62</f>
        <v>15814913</v>
      </c>
      <c r="E73" s="11">
        <f t="shared" si="140"/>
        <v>16252342</v>
      </c>
      <c r="F73" s="11">
        <f t="shared" ref="F73:G77" si="141">F51+F62</f>
        <v>15132052</v>
      </c>
      <c r="G73" s="11">
        <f t="shared" si="141"/>
        <v>11722229</v>
      </c>
      <c r="H73" s="11">
        <f t="shared" ref="H73:I77" si="142">H51+H62</f>
        <v>10319717</v>
      </c>
      <c r="I73" s="213">
        <f t="shared" si="140"/>
        <v>16242956</v>
      </c>
      <c r="J73" s="10">
        <f t="shared" si="140"/>
        <v>11821056</v>
      </c>
      <c r="K73" s="162">
        <f t="shared" si="140"/>
        <v>13025081</v>
      </c>
      <c r="L73" s="2"/>
      <c r="M73" s="77">
        <f t="shared" si="123"/>
        <v>1.5434948882891935E-2</v>
      </c>
      <c r="N73" s="18">
        <f t="shared" si="124"/>
        <v>1.7013915436857194E-2</v>
      </c>
      <c r="O73" s="18">
        <f t="shared" si="125"/>
        <v>1.6655534003952133E-2</v>
      </c>
      <c r="P73" s="37">
        <f t="shared" si="126"/>
        <v>1.4384252062409435E-2</v>
      </c>
      <c r="Q73" s="37">
        <f t="shared" si="127"/>
        <v>1.436626129665248E-2</v>
      </c>
      <c r="R73" s="37">
        <f t="shared" si="128"/>
        <v>1.2172149926698647E-2</v>
      </c>
      <c r="S73" s="19">
        <f t="shared" si="129"/>
        <v>1.4446895179621914E-2</v>
      </c>
      <c r="T73" s="96">
        <f t="shared" si="130"/>
        <v>1.4359061608223412E-2</v>
      </c>
      <c r="U73" s="78">
        <f t="shared" si="131"/>
        <v>1.4970503378235427E-2</v>
      </c>
      <c r="W73" s="146">
        <f t="shared" si="132"/>
        <v>0.10185426750368157</v>
      </c>
      <c r="X73" s="104">
        <f t="shared" si="133"/>
        <v>6.1144177001201498E-2</v>
      </c>
    </row>
    <row r="74" spans="1:24" ht="19.5" customHeight="1" x14ac:dyDescent="0.25">
      <c r="A74" s="24"/>
      <c r="B74" t="s">
        <v>84</v>
      </c>
      <c r="C74" s="76">
        <f t="shared" ref="C74:E74" si="143">C52+C63</f>
        <v>0</v>
      </c>
      <c r="D74" s="11">
        <f t="shared" si="143"/>
        <v>0</v>
      </c>
      <c r="E74" s="11">
        <f t="shared" si="143"/>
        <v>0</v>
      </c>
      <c r="F74" s="11">
        <f t="shared" si="141"/>
        <v>0</v>
      </c>
      <c r="G74" s="11">
        <f t="shared" si="141"/>
        <v>0</v>
      </c>
      <c r="H74" s="11">
        <f t="shared" si="142"/>
        <v>148749</v>
      </c>
      <c r="I74" s="213">
        <f t="shared" si="142"/>
        <v>237063</v>
      </c>
      <c r="J74" s="10">
        <f t="shared" ref="J74:K74" si="144">J52+J63</f>
        <v>203351</v>
      </c>
      <c r="K74" s="162">
        <f t="shared" si="144"/>
        <v>153549</v>
      </c>
      <c r="L74" s="2"/>
      <c r="M74" s="77">
        <f t="shared" si="123"/>
        <v>0</v>
      </c>
      <c r="N74" s="18">
        <f t="shared" si="124"/>
        <v>0</v>
      </c>
      <c r="O74" s="18">
        <f t="shared" si="125"/>
        <v>0</v>
      </c>
      <c r="P74" s="37">
        <f t="shared" si="126"/>
        <v>0</v>
      </c>
      <c r="Q74" s="37">
        <f t="shared" si="127"/>
        <v>0</v>
      </c>
      <c r="R74" s="37">
        <f t="shared" si="128"/>
        <v>1.7545007575755199E-4</v>
      </c>
      <c r="S74" s="19">
        <f t="shared" si="129"/>
        <v>2.1084981772817151E-4</v>
      </c>
      <c r="T74" s="96">
        <f t="shared" si="130"/>
        <v>2.4701088778310829E-4</v>
      </c>
      <c r="U74" s="78">
        <f t="shared" si="131"/>
        <v>1.7648303478686017E-4</v>
      </c>
      <c r="W74" s="146">
        <f t="shared" si="132"/>
        <v>-0.24490659008315671</v>
      </c>
      <c r="X74" s="104">
        <f t="shared" si="133"/>
        <v>-7.0527852996248126E-3</v>
      </c>
    </row>
    <row r="75" spans="1:24" ht="19.5" customHeight="1" x14ac:dyDescent="0.25">
      <c r="A75" s="24"/>
      <c r="B75" t="s">
        <v>69</v>
      </c>
      <c r="C75" s="76">
        <f t="shared" ref="C75:E75" si="145">C53+C64</f>
        <v>0</v>
      </c>
      <c r="D75" s="11">
        <f t="shared" si="145"/>
        <v>0</v>
      </c>
      <c r="E75" s="11">
        <f t="shared" si="145"/>
        <v>456</v>
      </c>
      <c r="F75" s="11">
        <f t="shared" si="141"/>
        <v>4573</v>
      </c>
      <c r="G75" s="11">
        <f t="shared" si="141"/>
        <v>2004</v>
      </c>
      <c r="H75" s="11">
        <f t="shared" si="142"/>
        <v>1438</v>
      </c>
      <c r="I75" s="213">
        <f t="shared" si="142"/>
        <v>1688</v>
      </c>
      <c r="J75" s="10">
        <f t="shared" ref="J75:K75" si="146">J53+J64</f>
        <v>1290</v>
      </c>
      <c r="K75" s="162">
        <f t="shared" si="146"/>
        <v>12709</v>
      </c>
      <c r="L75" s="2"/>
      <c r="M75" s="77">
        <f t="shared" si="123"/>
        <v>0</v>
      </c>
      <c r="N75" s="18">
        <f t="shared" si="124"/>
        <v>0</v>
      </c>
      <c r="O75" s="18">
        <f t="shared" si="125"/>
        <v>4.6731255752568906E-7</v>
      </c>
      <c r="P75" s="37">
        <f t="shared" si="126"/>
        <v>4.3470102191955426E-6</v>
      </c>
      <c r="Q75" s="37">
        <f t="shared" si="127"/>
        <v>2.456016482743305E-6</v>
      </c>
      <c r="R75" s="37">
        <f t="shared" si="128"/>
        <v>1.6961270928837152E-6</v>
      </c>
      <c r="S75" s="19">
        <f t="shared" si="129"/>
        <v>1.5013498197742943E-6</v>
      </c>
      <c r="T75" s="96">
        <f t="shared" si="130"/>
        <v>1.5669657156355746E-6</v>
      </c>
      <c r="U75" s="78">
        <f t="shared" si="131"/>
        <v>1.4607212610347225E-5</v>
      </c>
      <c r="W75" s="146">
        <f t="shared" si="132"/>
        <v>8.8519379844961232</v>
      </c>
      <c r="X75" s="104">
        <f t="shared" si="133"/>
        <v>1.304024689471165E-3</v>
      </c>
    </row>
    <row r="76" spans="1:24" ht="19.5" customHeight="1" x14ac:dyDescent="0.25">
      <c r="A76" s="24"/>
      <c r="B76" t="s">
        <v>85</v>
      </c>
      <c r="C76" s="76">
        <f t="shared" ref="C76:E76" si="147">C54+C65</f>
        <v>0</v>
      </c>
      <c r="D76" s="11">
        <f t="shared" si="147"/>
        <v>0</v>
      </c>
      <c r="E76" s="11">
        <f t="shared" si="147"/>
        <v>0</v>
      </c>
      <c r="F76" s="11">
        <f t="shared" si="141"/>
        <v>0</v>
      </c>
      <c r="G76" s="11">
        <f t="shared" si="141"/>
        <v>0</v>
      </c>
      <c r="H76" s="11">
        <f t="shared" si="142"/>
        <v>38799</v>
      </c>
      <c r="I76" s="213">
        <f t="shared" si="142"/>
        <v>111640</v>
      </c>
      <c r="J76" s="10">
        <f t="shared" ref="J76:K76" si="148">J54+J65</f>
        <v>80550</v>
      </c>
      <c r="K76" s="162">
        <f t="shared" si="148"/>
        <v>54045</v>
      </c>
      <c r="L76" s="2"/>
      <c r="M76" s="77">
        <f t="shared" si="123"/>
        <v>0</v>
      </c>
      <c r="N76" s="18">
        <f t="shared" si="124"/>
        <v>0</v>
      </c>
      <c r="O76" s="18">
        <f t="shared" si="125"/>
        <v>0</v>
      </c>
      <c r="P76" s="37">
        <f t="shared" si="126"/>
        <v>0</v>
      </c>
      <c r="Q76" s="37">
        <f t="shared" si="127"/>
        <v>0</v>
      </c>
      <c r="R76" s="37">
        <f t="shared" si="128"/>
        <v>4.5763584893459853E-5</v>
      </c>
      <c r="S76" s="19">
        <f t="shared" si="129"/>
        <v>9.9295434762797517E-5</v>
      </c>
      <c r="T76" s="96">
        <f t="shared" si="130"/>
        <v>9.7844254569337622E-5</v>
      </c>
      <c r="U76" s="78">
        <f t="shared" si="131"/>
        <v>6.2117145764907999E-5</v>
      </c>
      <c r="W76" s="146">
        <f t="shared" si="132"/>
        <v>-0.32905027932960895</v>
      </c>
      <c r="X76" s="104">
        <f t="shared" si="133"/>
        <v>-3.5727108804429622E-3</v>
      </c>
    </row>
    <row r="77" spans="1:24" ht="19.5" customHeight="1" x14ac:dyDescent="0.25">
      <c r="A77" s="24"/>
      <c r="B77" t="s">
        <v>70</v>
      </c>
      <c r="C77" s="76">
        <f t="shared" ref="C77:E77" si="149">C55+C66</f>
        <v>0</v>
      </c>
      <c r="D77" s="11">
        <f t="shared" si="149"/>
        <v>416</v>
      </c>
      <c r="E77" s="11">
        <f t="shared" si="149"/>
        <v>454</v>
      </c>
      <c r="F77" s="11">
        <f t="shared" si="141"/>
        <v>255</v>
      </c>
      <c r="G77" s="11">
        <f t="shared" si="141"/>
        <v>0</v>
      </c>
      <c r="H77" s="11">
        <f t="shared" si="142"/>
        <v>0</v>
      </c>
      <c r="I77" s="213">
        <f t="shared" si="142"/>
        <v>0</v>
      </c>
      <c r="J77" s="10">
        <f t="shared" ref="J77:K77" si="150">J55+J66</f>
        <v>0</v>
      </c>
      <c r="K77" s="162">
        <f t="shared" si="150"/>
        <v>0</v>
      </c>
      <c r="L77" s="2"/>
      <c r="M77" s="77">
        <f t="shared" si="123"/>
        <v>0</v>
      </c>
      <c r="N77" s="18">
        <f t="shared" si="124"/>
        <v>4.4753890342189E-7</v>
      </c>
      <c r="O77" s="18">
        <f t="shared" si="125"/>
        <v>4.6526294104531324E-7</v>
      </c>
      <c r="P77" s="37">
        <f t="shared" si="126"/>
        <v>2.4239833936034625E-7</v>
      </c>
      <c r="Q77" s="37">
        <f t="shared" si="127"/>
        <v>0</v>
      </c>
      <c r="R77" s="37">
        <f t="shared" si="128"/>
        <v>0</v>
      </c>
      <c r="S77" s="19">
        <f t="shared" si="129"/>
        <v>0</v>
      </c>
      <c r="T77" s="96">
        <f t="shared" si="130"/>
        <v>0</v>
      </c>
      <c r="U77" s="78">
        <f t="shared" si="131"/>
        <v>0</v>
      </c>
      <c r="W77" s="146"/>
      <c r="X77" s="104">
        <f t="shared" si="133"/>
        <v>0</v>
      </c>
    </row>
    <row r="78" spans="1:24" ht="19.5" customHeight="1" thickBot="1" x14ac:dyDescent="0.3">
      <c r="A78" s="31"/>
      <c r="B78" s="25" t="s">
        <v>71</v>
      </c>
      <c r="C78" s="215">
        <f>C56+C67</f>
        <v>21400980</v>
      </c>
      <c r="D78" s="33">
        <f t="shared" ref="D78:K78" si="151">D56+D67</f>
        <v>20504491</v>
      </c>
      <c r="E78" s="33">
        <f t="shared" si="151"/>
        <v>22778054</v>
      </c>
      <c r="F78" s="33">
        <f t="shared" ref="F78:G78" si="152">F56+F67</f>
        <v>22793578</v>
      </c>
      <c r="G78" s="33">
        <f t="shared" si="152"/>
        <v>21985917</v>
      </c>
      <c r="H78" s="33">
        <f t="shared" ref="H78" si="153">H56+H67</f>
        <v>21958858</v>
      </c>
      <c r="I78" s="214">
        <f t="shared" si="151"/>
        <v>22648063</v>
      </c>
      <c r="J78" s="32">
        <f t="shared" si="151"/>
        <v>16684949</v>
      </c>
      <c r="K78" s="163">
        <f t="shared" si="151"/>
        <v>17680370</v>
      </c>
      <c r="L78" s="2"/>
      <c r="M78" s="148">
        <f t="shared" si="123"/>
        <v>2.5265767886869926E-2</v>
      </c>
      <c r="N78" s="80">
        <f t="shared" si="124"/>
        <v>2.2059032253278876E-2</v>
      </c>
      <c r="O78" s="80">
        <f t="shared" si="125"/>
        <v>2.3343137434645288E-2</v>
      </c>
      <c r="P78" s="179">
        <f t="shared" si="126"/>
        <v>2.1667158648158911E-2</v>
      </c>
      <c r="Q78" s="80">
        <f t="shared" si="127"/>
        <v>2.6944997275561995E-2</v>
      </c>
      <c r="R78" s="179">
        <f t="shared" si="128"/>
        <v>2.590056605186809E-2</v>
      </c>
      <c r="S78" s="94">
        <f t="shared" si="129"/>
        <v>2.0143759065928236E-2</v>
      </c>
      <c r="T78" s="236">
        <f t="shared" si="130"/>
        <v>2.026724267451788E-2</v>
      </c>
      <c r="U78" s="237">
        <f t="shared" si="131"/>
        <v>2.0321105013738669E-2</v>
      </c>
      <c r="W78" s="109">
        <f t="shared" si="132"/>
        <v>5.9659816760602627E-2</v>
      </c>
      <c r="X78" s="106">
        <f t="shared" si="133"/>
        <v>5.3862339220788619E-3</v>
      </c>
    </row>
    <row r="79" spans="1:24" ht="19.5" customHeight="1" x14ac:dyDescent="0.25"/>
    <row r="80" spans="1:24" ht="19.5" customHeight="1" x14ac:dyDescent="0.25"/>
    <row r="81" spans="1:13" x14ac:dyDescent="0.25">
      <c r="A81" s="1" t="s">
        <v>27</v>
      </c>
      <c r="M81" s="1" t="str">
        <f>W3</f>
        <v>VARIAÇÃO (JAN-SET)</v>
      </c>
    </row>
    <row r="82" spans="1:13" ht="15.75" thickBot="1" x14ac:dyDescent="0.3"/>
    <row r="83" spans="1:13" ht="24" customHeight="1" x14ac:dyDescent="0.25">
      <c r="A83" s="470" t="s">
        <v>79</v>
      </c>
      <c r="B83" s="496"/>
      <c r="C83" s="472">
        <v>2016</v>
      </c>
      <c r="D83" s="461">
        <v>2017</v>
      </c>
      <c r="E83" s="461">
        <v>2018</v>
      </c>
      <c r="F83" s="461">
        <v>2019</v>
      </c>
      <c r="G83" s="461">
        <v>2020</v>
      </c>
      <c r="H83" s="461">
        <v>2021</v>
      </c>
      <c r="I83" s="463">
        <v>2022</v>
      </c>
      <c r="J83" s="467" t="str">
        <f>J5</f>
        <v>janeiro - setembro</v>
      </c>
      <c r="K83" s="468"/>
      <c r="M83" s="478" t="s">
        <v>90</v>
      </c>
    </row>
    <row r="84" spans="1:13" ht="20.25" customHeight="1" thickBot="1" x14ac:dyDescent="0.3">
      <c r="A84" s="471"/>
      <c r="B84" s="497"/>
      <c r="C84" s="488"/>
      <c r="D84" s="469"/>
      <c r="E84" s="469"/>
      <c r="F84" s="469"/>
      <c r="G84" s="469"/>
      <c r="H84" s="469"/>
      <c r="I84" s="489"/>
      <c r="J84" s="167">
        <v>2022</v>
      </c>
      <c r="K84" s="169">
        <v>2023</v>
      </c>
      <c r="M84" s="479"/>
    </row>
    <row r="85" spans="1:13" ht="20.100000000000001" customHeight="1" thickBot="1" x14ac:dyDescent="0.3">
      <c r="A85" s="5" t="s">
        <v>37</v>
      </c>
      <c r="B85" s="6"/>
      <c r="C85" s="346">
        <f>C46/C7</f>
        <v>6.2654848542489967</v>
      </c>
      <c r="D85" s="347">
        <f>D46/D7</f>
        <v>6.4560462042243847</v>
      </c>
      <c r="E85" s="347">
        <f>E46/E7</f>
        <v>6.5952788640868016</v>
      </c>
      <c r="F85" s="348">
        <f t="shared" ref="F85:I85" si="154">F46/F7</f>
        <v>6.5978985402664216</v>
      </c>
      <c r="G85" s="348">
        <f t="shared" si="154"/>
        <v>6.5158738856496985</v>
      </c>
      <c r="H85" s="348">
        <f t="shared" si="154"/>
        <v>6.7580608668459456</v>
      </c>
      <c r="I85" s="349">
        <f t="shared" si="154"/>
        <v>6.9933750688185867</v>
      </c>
      <c r="J85" s="350">
        <f>J46/J7</f>
        <v>6.995847924132887</v>
      </c>
      <c r="K85" s="351">
        <f>K46/K7</f>
        <v>7.2018074025421726</v>
      </c>
      <c r="L85" s="330"/>
      <c r="M85" s="42">
        <f>(K85-J85)/J85</f>
        <v>2.944024522014085E-2</v>
      </c>
    </row>
    <row r="86" spans="1:13" ht="20.100000000000001" customHeight="1" x14ac:dyDescent="0.25">
      <c r="A86" s="24"/>
      <c r="B86" s="144" t="s">
        <v>65</v>
      </c>
      <c r="C86" s="352">
        <f t="shared" ref="C86:K86" si="155">C47/C8</f>
        <v>4.0065269977466658</v>
      </c>
      <c r="D86" s="353">
        <f t="shared" si="155"/>
        <v>4.0122677825404391</v>
      </c>
      <c r="E86" s="353">
        <f t="shared" si="155"/>
        <v>3.9288679671800066</v>
      </c>
      <c r="F86" s="354">
        <f t="shared" si="155"/>
        <v>3.9346168082813922</v>
      </c>
      <c r="G86" s="354">
        <f t="shared" si="155"/>
        <v>3.9813012875264353</v>
      </c>
      <c r="H86" s="354">
        <f t="shared" si="155"/>
        <v>3.9803892600391277</v>
      </c>
      <c r="I86" s="355">
        <f t="shared" si="155"/>
        <v>4.1585912050588334</v>
      </c>
      <c r="J86" s="352">
        <f t="shared" si="155"/>
        <v>4.181086642460313</v>
      </c>
      <c r="K86" s="356">
        <f t="shared" si="155"/>
        <v>4.1937553812593169</v>
      </c>
      <c r="L86" s="330"/>
      <c r="M86" s="42">
        <f t="shared" ref="M86:M117" si="156">(K86-J86)/J86</f>
        <v>3.0300110670629632E-3</v>
      </c>
    </row>
    <row r="87" spans="1:13" ht="20.100000000000001" customHeight="1" x14ac:dyDescent="0.25">
      <c r="A87" s="24"/>
      <c r="B87" s="144" t="s">
        <v>66</v>
      </c>
      <c r="C87" s="352">
        <f t="shared" ref="C87:K87" si="157">C48/C9</f>
        <v>4.8232437581677328</v>
      </c>
      <c r="D87" s="353">
        <f t="shared" si="157"/>
        <v>4.9536346885160132</v>
      </c>
      <c r="E87" s="353">
        <f t="shared" si="157"/>
        <v>4.6595370518236487</v>
      </c>
      <c r="F87" s="354">
        <f t="shared" si="157"/>
        <v>4.4997990594881774</v>
      </c>
      <c r="G87" s="354">
        <f t="shared" si="157"/>
        <v>4.1349631919918277</v>
      </c>
      <c r="H87" s="354">
        <f t="shared" si="157"/>
        <v>4.376096403431295</v>
      </c>
      <c r="I87" s="355">
        <f t="shared" si="157"/>
        <v>4.7726485493668589</v>
      </c>
      <c r="J87" s="352">
        <f t="shared" si="157"/>
        <v>4.7565011889238322</v>
      </c>
      <c r="K87" s="356">
        <f t="shared" si="157"/>
        <v>4.8675051204071496</v>
      </c>
      <c r="L87" s="330"/>
      <c r="M87" s="30">
        <f t="shared" si="156"/>
        <v>2.3337307628936425E-2</v>
      </c>
    </row>
    <row r="88" spans="1:13" ht="20.100000000000001" customHeight="1" x14ac:dyDescent="0.25">
      <c r="A88" s="24"/>
      <c r="B88" s="144" t="s">
        <v>73</v>
      </c>
      <c r="C88" s="352">
        <f t="shared" ref="C88:K88" si="158">C49/C10</f>
        <v>1.2000470560555261</v>
      </c>
      <c r="D88" s="353">
        <f t="shared" si="158"/>
        <v>1.7223988223497535</v>
      </c>
      <c r="E88" s="353">
        <f t="shared" si="158"/>
        <v>1.7286945464820571</v>
      </c>
      <c r="F88" s="354">
        <f t="shared" si="158"/>
        <v>1.3900773782430587</v>
      </c>
      <c r="G88" s="354">
        <f t="shared" si="158"/>
        <v>1.3648760440850747</v>
      </c>
      <c r="H88" s="354">
        <f t="shared" si="158"/>
        <v>1.3573016225827961</v>
      </c>
      <c r="I88" s="355">
        <f t="shared" si="158"/>
        <v>1.5740227960589863</v>
      </c>
      <c r="J88" s="352">
        <f t="shared" si="158"/>
        <v>1.479663283769963</v>
      </c>
      <c r="K88" s="356">
        <f t="shared" si="158"/>
        <v>1.9310756632261366</v>
      </c>
      <c r="L88" s="330"/>
      <c r="M88" s="30">
        <f t="shared" si="156"/>
        <v>0.30507777303633676</v>
      </c>
    </row>
    <row r="89" spans="1:13" ht="20.100000000000001" customHeight="1" x14ac:dyDescent="0.25">
      <c r="A89" s="24"/>
      <c r="B89" s="144" t="s">
        <v>67</v>
      </c>
      <c r="C89" s="352">
        <f t="shared" ref="C89:K89" si="159">C50/C11</f>
        <v>9.9465692397848233</v>
      </c>
      <c r="D89" s="353">
        <f t="shared" si="159"/>
        <v>10.215136737554323</v>
      </c>
      <c r="E89" s="353">
        <f t="shared" si="159"/>
        <v>10.77276660061475</v>
      </c>
      <c r="F89" s="354">
        <f t="shared" si="159"/>
        <v>10.836027462226122</v>
      </c>
      <c r="G89" s="354">
        <f t="shared" si="159"/>
        <v>10.763684895776635</v>
      </c>
      <c r="H89" s="354">
        <f t="shared" si="159"/>
        <v>11.167443960592864</v>
      </c>
      <c r="I89" s="355">
        <f t="shared" si="159"/>
        <v>11.621047567043616</v>
      </c>
      <c r="J89" s="352">
        <f t="shared" si="159"/>
        <v>11.616790850701111</v>
      </c>
      <c r="K89" s="356">
        <f t="shared" si="159"/>
        <v>12.332062880377787</v>
      </c>
      <c r="L89" s="330"/>
      <c r="M89" s="30">
        <f t="shared" si="156"/>
        <v>6.1572256819404383E-2</v>
      </c>
    </row>
    <row r="90" spans="1:13" ht="20.100000000000001" customHeight="1" x14ac:dyDescent="0.25">
      <c r="A90" s="24"/>
      <c r="B90" t="s">
        <v>68</v>
      </c>
      <c r="C90" s="352">
        <f t="shared" ref="C90:K90" si="160">C51/C12</f>
        <v>3.6729090278465959</v>
      </c>
      <c r="D90" s="353">
        <f t="shared" si="160"/>
        <v>3.5762013904781038</v>
      </c>
      <c r="E90" s="353">
        <f t="shared" si="160"/>
        <v>3.9869235975857715</v>
      </c>
      <c r="F90" s="354">
        <f t="shared" si="160"/>
        <v>4.1667815361614648</v>
      </c>
      <c r="G90" s="354">
        <f t="shared" si="160"/>
        <v>4.1544227226138304</v>
      </c>
      <c r="H90" s="354">
        <f t="shared" si="160"/>
        <v>3.9283716007462108</v>
      </c>
      <c r="I90" s="355">
        <f t="shared" si="160"/>
        <v>4.5129603962421863</v>
      </c>
      <c r="J90" s="352">
        <f t="shared" si="160"/>
        <v>4.5089106816075386</v>
      </c>
      <c r="K90" s="356">
        <f t="shared" si="160"/>
        <v>3.703155054332282</v>
      </c>
      <c r="L90" s="330"/>
      <c r="M90" s="30">
        <f t="shared" si="156"/>
        <v>-0.17870294715795629</v>
      </c>
    </row>
    <row r="91" spans="1:13" ht="20.100000000000001" customHeight="1" x14ac:dyDescent="0.25">
      <c r="A91" s="24"/>
      <c r="B91" s="144" t="s">
        <v>84</v>
      </c>
      <c r="C91" s="352"/>
      <c r="D91" s="353"/>
      <c r="E91" s="353"/>
      <c r="F91" s="354"/>
      <c r="G91" s="354"/>
      <c r="H91" s="354">
        <f t="shared" ref="H91:K91" si="161">H52/H13</f>
        <v>5.8838757396449708</v>
      </c>
      <c r="I91" s="355">
        <f t="shared" si="161"/>
        <v>7.6926863572433195</v>
      </c>
      <c r="J91" s="352">
        <f t="shared" si="161"/>
        <v>7.365154639175258</v>
      </c>
      <c r="K91" s="356">
        <f t="shared" si="161"/>
        <v>8.0146048109965644</v>
      </c>
      <c r="L91" s="330"/>
      <c r="M91" s="30">
        <f t="shared" si="156"/>
        <v>8.8178755727256683E-2</v>
      </c>
    </row>
    <row r="92" spans="1:13" ht="20.100000000000001" customHeight="1" x14ac:dyDescent="0.25">
      <c r="A92" s="24"/>
      <c r="B92" t="s">
        <v>69</v>
      </c>
      <c r="C92" s="352"/>
      <c r="D92" s="353"/>
      <c r="E92" s="353"/>
      <c r="F92" s="354">
        <f t="shared" ref="F92:G92" si="162">F53/F14</f>
        <v>3.6082474226804124</v>
      </c>
      <c r="G92" s="354">
        <f t="shared" si="162"/>
        <v>3.610800744878957</v>
      </c>
      <c r="H92" s="354"/>
      <c r="I92" s="355"/>
      <c r="J92" s="352"/>
      <c r="K92" s="356"/>
      <c r="L92" s="330"/>
      <c r="M92" s="30"/>
    </row>
    <row r="93" spans="1:13" ht="20.100000000000001" customHeight="1" x14ac:dyDescent="0.25">
      <c r="A93" s="24"/>
      <c r="B93" s="144" t="s">
        <v>85</v>
      </c>
      <c r="C93" s="352"/>
      <c r="D93" s="353"/>
      <c r="E93" s="353"/>
      <c r="F93" s="354"/>
      <c r="G93" s="354"/>
      <c r="H93" s="354"/>
      <c r="I93" s="355"/>
      <c r="J93" s="352"/>
      <c r="K93" s="356"/>
      <c r="L93" s="330"/>
      <c r="M93" s="30"/>
    </row>
    <row r="94" spans="1:13" ht="20.100000000000001" customHeight="1" x14ac:dyDescent="0.25">
      <c r="A94" s="24"/>
      <c r="B94" t="s">
        <v>70</v>
      </c>
      <c r="C94" s="352"/>
      <c r="D94" s="353"/>
      <c r="E94" s="353"/>
      <c r="F94" s="354"/>
      <c r="G94" s="354"/>
      <c r="H94" s="354"/>
      <c r="I94" s="355"/>
      <c r="J94" s="352"/>
      <c r="K94" s="356"/>
      <c r="L94" s="330"/>
      <c r="M94" s="30"/>
    </row>
    <row r="95" spans="1:13" ht="20.100000000000001" customHeight="1" thickBot="1" x14ac:dyDescent="0.3">
      <c r="A95" s="24"/>
      <c r="B95" t="s">
        <v>71</v>
      </c>
      <c r="C95" s="352">
        <f t="shared" ref="C95:K95" si="163">C56/C17</f>
        <v>1.8700899615654336</v>
      </c>
      <c r="D95" s="353">
        <f t="shared" si="163"/>
        <v>3.5003185946106892</v>
      </c>
      <c r="E95" s="353">
        <f t="shared" si="163"/>
        <v>2.6837821809061744</v>
      </c>
      <c r="F95" s="354">
        <f t="shared" si="163"/>
        <v>2.1013277584411889</v>
      </c>
      <c r="G95" s="354">
        <f t="shared" si="163"/>
        <v>1.9844379596893353</v>
      </c>
      <c r="H95" s="354">
        <f t="shared" si="163"/>
        <v>3.0186544116969198</v>
      </c>
      <c r="I95" s="355">
        <f t="shared" si="163"/>
        <v>2.7229331895998561</v>
      </c>
      <c r="J95" s="352">
        <f t="shared" si="163"/>
        <v>2.7033857842368483</v>
      </c>
      <c r="K95" s="356">
        <f t="shared" si="163"/>
        <v>2.581868397709862</v>
      </c>
      <c r="L95" s="330"/>
      <c r="M95" s="30">
        <f t="shared" ref="M95" si="164">(K95-J95)/J95</f>
        <v>-4.4950072326170057E-2</v>
      </c>
    </row>
    <row r="96" spans="1:13" ht="20.100000000000001" customHeight="1" thickBot="1" x14ac:dyDescent="0.3">
      <c r="A96" s="5" t="s">
        <v>36</v>
      </c>
      <c r="B96" s="6"/>
      <c r="C96" s="346">
        <f t="shared" ref="C96:K96" si="165">C57/C18</f>
        <v>2.1054929034593952</v>
      </c>
      <c r="D96" s="347">
        <f t="shared" si="165"/>
        <v>2.1993873370347377</v>
      </c>
      <c r="E96" s="347">
        <f t="shared" si="165"/>
        <v>2.4032794086253029</v>
      </c>
      <c r="F96" s="348">
        <f t="shared" si="165"/>
        <v>2.4510560716120424</v>
      </c>
      <c r="G96" s="348">
        <f t="shared" si="165"/>
        <v>2.4550389911933879</v>
      </c>
      <c r="H96" s="348">
        <f t="shared" si="165"/>
        <v>2.5734907582817903</v>
      </c>
      <c r="I96" s="349">
        <f t="shared" si="165"/>
        <v>2.7379344564653301</v>
      </c>
      <c r="J96" s="346">
        <f t="shared" si="165"/>
        <v>2.6535114840158389</v>
      </c>
      <c r="K96" s="357">
        <f t="shared" si="165"/>
        <v>2.7738073027681898</v>
      </c>
      <c r="L96" s="334"/>
      <c r="M96" s="23">
        <f t="shared" si="156"/>
        <v>4.5334576268836982E-2</v>
      </c>
    </row>
    <row r="97" spans="1:13" ht="20.100000000000001" customHeight="1" x14ac:dyDescent="0.25">
      <c r="A97" s="24"/>
      <c r="B97" t="s">
        <v>65</v>
      </c>
      <c r="C97" s="352">
        <f t="shared" ref="C97:K97" si="166">C58/C19</f>
        <v>1.1732775036210119</v>
      </c>
      <c r="D97" s="353">
        <f t="shared" si="166"/>
        <v>1.1874796190726833</v>
      </c>
      <c r="E97" s="353">
        <f t="shared" si="166"/>
        <v>1.3251389366944624</v>
      </c>
      <c r="F97" s="354">
        <f t="shared" si="166"/>
        <v>1.3028065054769342</v>
      </c>
      <c r="G97" s="354">
        <f t="shared" si="166"/>
        <v>1.3416584719004372</v>
      </c>
      <c r="H97" s="354">
        <f t="shared" si="166"/>
        <v>1.3396594168155014</v>
      </c>
      <c r="I97" s="355">
        <f t="shared" si="166"/>
        <v>1.3831243147459957</v>
      </c>
      <c r="J97" s="352">
        <f t="shared" si="166"/>
        <v>1.3748401236372643</v>
      </c>
      <c r="K97" s="356">
        <f t="shared" si="166"/>
        <v>1.4076977626465335</v>
      </c>
      <c r="L97" s="330"/>
      <c r="M97" s="30">
        <f t="shared" si="156"/>
        <v>2.3899243587931756E-2</v>
      </c>
    </row>
    <row r="98" spans="1:13" ht="20.100000000000001" customHeight="1" x14ac:dyDescent="0.25">
      <c r="A98" s="24"/>
      <c r="B98" t="s">
        <v>66</v>
      </c>
      <c r="C98" s="352">
        <f t="shared" ref="C98:K98" si="167">C59/C20</f>
        <v>3.6237316798196169</v>
      </c>
      <c r="D98" s="353">
        <f t="shared" si="167"/>
        <v>3.5576735203907757</v>
      </c>
      <c r="E98" s="353">
        <f t="shared" si="167"/>
        <v>1.3755840856507735</v>
      </c>
      <c r="F98" s="354">
        <f t="shared" si="167"/>
        <v>1.1544637248743719</v>
      </c>
      <c r="G98" s="354">
        <f t="shared" si="167"/>
        <v>0.86937078651685396</v>
      </c>
      <c r="H98" s="354">
        <f t="shared" si="167"/>
        <v>1.0946293718094755</v>
      </c>
      <c r="I98" s="355">
        <f t="shared" si="167"/>
        <v>0.23019702452754323</v>
      </c>
      <c r="J98" s="352">
        <f t="shared" si="167"/>
        <v>0.22670991071275556</v>
      </c>
      <c r="K98" s="356">
        <f t="shared" si="167"/>
        <v>0.24495784346329152</v>
      </c>
      <c r="L98" s="330"/>
      <c r="M98" s="30">
        <f t="shared" si="156"/>
        <v>8.0490229532383925E-2</v>
      </c>
    </row>
    <row r="99" spans="1:13" ht="20.100000000000001" customHeight="1" x14ac:dyDescent="0.25">
      <c r="A99" s="24"/>
      <c r="B99" t="s">
        <v>73</v>
      </c>
      <c r="C99" s="352"/>
      <c r="D99" s="353"/>
      <c r="E99" s="353"/>
      <c r="F99" s="354">
        <f t="shared" ref="F99:H99" si="168">F60/F21</f>
        <v>1.2164948453608246</v>
      </c>
      <c r="G99" s="354">
        <f t="shared" si="168"/>
        <v>1.2302371541501975</v>
      </c>
      <c r="H99" s="354">
        <f t="shared" si="168"/>
        <v>1.2112676056338028</v>
      </c>
      <c r="I99" s="355"/>
      <c r="J99" s="352"/>
      <c r="K99" s="356"/>
      <c r="L99" s="330"/>
      <c r="M99" s="30"/>
    </row>
    <row r="100" spans="1:13" ht="20.100000000000001" customHeight="1" x14ac:dyDescent="0.25">
      <c r="A100" s="24"/>
      <c r="B100" t="s">
        <v>67</v>
      </c>
      <c r="C100" s="352">
        <f t="shared" ref="C100:K100" si="169">C61/C22</f>
        <v>3.1785179989742596</v>
      </c>
      <c r="D100" s="353">
        <f t="shared" si="169"/>
        <v>3.3413573521545992</v>
      </c>
      <c r="E100" s="353">
        <f t="shared" si="169"/>
        <v>3.5266265851486778</v>
      </c>
      <c r="F100" s="354">
        <f t="shared" si="169"/>
        <v>3.665144446417882</v>
      </c>
      <c r="G100" s="354">
        <f t="shared" si="169"/>
        <v>3.7224524631013147</v>
      </c>
      <c r="H100" s="354">
        <f t="shared" si="169"/>
        <v>3.8852195667958571</v>
      </c>
      <c r="I100" s="355">
        <f t="shared" si="169"/>
        <v>4.1071427710294754</v>
      </c>
      <c r="J100" s="352">
        <f t="shared" si="169"/>
        <v>3.9794388476059903</v>
      </c>
      <c r="K100" s="356">
        <f t="shared" si="169"/>
        <v>4.1906285586945833</v>
      </c>
      <c r="L100" s="330"/>
      <c r="M100" s="30">
        <f t="shared" si="156"/>
        <v>5.3070224013027266E-2</v>
      </c>
    </row>
    <row r="101" spans="1:13" ht="20.100000000000001" customHeight="1" x14ac:dyDescent="0.25">
      <c r="A101" s="24"/>
      <c r="B101" t="s">
        <v>68</v>
      </c>
      <c r="C101" s="352">
        <f t="shared" ref="C101:K101" si="170">C62/C23</f>
        <v>1.0031370703872367</v>
      </c>
      <c r="D101" s="353">
        <f t="shared" si="170"/>
        <v>1.0001624546534269</v>
      </c>
      <c r="E101" s="353">
        <f t="shared" si="170"/>
        <v>1.0887527012298375</v>
      </c>
      <c r="F101" s="354">
        <f t="shared" si="170"/>
        <v>1.064066286926751</v>
      </c>
      <c r="G101" s="354">
        <f t="shared" si="170"/>
        <v>1.0530935899430136</v>
      </c>
      <c r="H101" s="354">
        <f t="shared" si="170"/>
        <v>1.0306728208436553</v>
      </c>
      <c r="I101" s="355">
        <f t="shared" si="170"/>
        <v>1.0879606761140892</v>
      </c>
      <c r="J101" s="352">
        <f t="shared" si="170"/>
        <v>1.0839141761625102</v>
      </c>
      <c r="K101" s="356">
        <f t="shared" si="170"/>
        <v>1.1471074162545774</v>
      </c>
      <c r="L101" s="330"/>
      <c r="M101" s="30">
        <f t="shared" si="156"/>
        <v>5.830096282696156E-2</v>
      </c>
    </row>
    <row r="102" spans="1:13" ht="20.100000000000001" customHeight="1" x14ac:dyDescent="0.25">
      <c r="A102" s="24"/>
      <c r="B102" t="s">
        <v>84</v>
      </c>
      <c r="C102" s="352"/>
      <c r="D102" s="353"/>
      <c r="E102" s="353"/>
      <c r="F102" s="354"/>
      <c r="G102" s="354"/>
      <c r="H102" s="354">
        <f t="shared" ref="H102:K102" si="171">H63/H24</f>
        <v>5.8437365937365939</v>
      </c>
      <c r="I102" s="355">
        <f t="shared" si="171"/>
        <v>6.8458759783263092</v>
      </c>
      <c r="J102" s="352">
        <f t="shared" si="171"/>
        <v>7.01703713005986</v>
      </c>
      <c r="K102" s="356">
        <f t="shared" si="171"/>
        <v>6.3996195972978294</v>
      </c>
      <c r="L102" s="330"/>
      <c r="M102" s="30">
        <f t="shared" si="156"/>
        <v>-8.7988351966546252E-2</v>
      </c>
    </row>
    <row r="103" spans="1:13" ht="20.100000000000001" customHeight="1" x14ac:dyDescent="0.25">
      <c r="A103" s="24"/>
      <c r="B103" t="s">
        <v>69</v>
      </c>
      <c r="C103" s="352"/>
      <c r="D103" s="353"/>
      <c r="E103" s="353">
        <f t="shared" ref="E103:K103" si="172">E64/E25</f>
        <v>1.7142857142857142</v>
      </c>
      <c r="F103" s="354">
        <f t="shared" si="172"/>
        <v>1.6877828054298643</v>
      </c>
      <c r="G103" s="354">
        <f t="shared" si="172"/>
        <v>1.6666666666666667</v>
      </c>
      <c r="H103" s="354">
        <f t="shared" si="172"/>
        <v>1.4084231145935358</v>
      </c>
      <c r="I103" s="355">
        <f t="shared" si="172"/>
        <v>1.4280879864636209</v>
      </c>
      <c r="J103" s="352">
        <f t="shared" si="172"/>
        <v>1.41602634467618</v>
      </c>
      <c r="K103" s="356">
        <f t="shared" si="172"/>
        <v>1.0420629714660545</v>
      </c>
      <c r="L103" s="330"/>
      <c r="M103" s="30">
        <f t="shared" si="156"/>
        <v>-0.26409351394916614</v>
      </c>
    </row>
    <row r="104" spans="1:13" ht="20.100000000000001" customHeight="1" x14ac:dyDescent="0.25">
      <c r="A104" s="24"/>
      <c r="B104" t="s">
        <v>85</v>
      </c>
      <c r="C104" s="352"/>
      <c r="D104" s="353"/>
      <c r="E104" s="353"/>
      <c r="F104" s="354"/>
      <c r="G104" s="354"/>
      <c r="H104" s="354">
        <f t="shared" ref="H104:K104" si="173">H65/H26</f>
        <v>3.2897235882652196</v>
      </c>
      <c r="I104" s="355">
        <f t="shared" si="173"/>
        <v>3.3948608788201309</v>
      </c>
      <c r="J104" s="352">
        <f t="shared" si="173"/>
        <v>3.4838458544180617</v>
      </c>
      <c r="K104" s="356">
        <f t="shared" si="173"/>
        <v>3.3681291287548301</v>
      </c>
      <c r="L104" s="330"/>
      <c r="M104" s="30">
        <f t="shared" si="156"/>
        <v>-3.3215225500429282E-2</v>
      </c>
    </row>
    <row r="105" spans="1:13" ht="20.100000000000001" customHeight="1" x14ac:dyDescent="0.25">
      <c r="A105" s="24"/>
      <c r="B105" t="s">
        <v>70</v>
      </c>
      <c r="C105" s="352"/>
      <c r="D105" s="353">
        <f t="shared" ref="D105:F105" si="174">D66/D27</f>
        <v>17.333333333333332</v>
      </c>
      <c r="E105" s="353">
        <f t="shared" si="174"/>
        <v>15.655172413793103</v>
      </c>
      <c r="F105" s="354">
        <f t="shared" si="174"/>
        <v>11.590909090909092</v>
      </c>
      <c r="G105" s="354"/>
      <c r="H105" s="354"/>
      <c r="I105" s="355"/>
      <c r="J105" s="352"/>
      <c r="K105" s="356"/>
      <c r="L105" s="330"/>
      <c r="M105" s="30"/>
    </row>
    <row r="106" spans="1:13" ht="20.100000000000001" customHeight="1" thickBot="1" x14ac:dyDescent="0.3">
      <c r="A106" s="24"/>
      <c r="B106" t="s">
        <v>71</v>
      </c>
      <c r="C106" s="358">
        <f t="shared" ref="C106:K106" si="175">C67/C28</f>
        <v>0.80850063389424598</v>
      </c>
      <c r="D106" s="359">
        <f t="shared" si="175"/>
        <v>0.82026955014475089</v>
      </c>
      <c r="E106" s="359">
        <f t="shared" si="175"/>
        <v>0.99512438068627362</v>
      </c>
      <c r="F106" s="354">
        <f t="shared" si="175"/>
        <v>1.0089309407324405</v>
      </c>
      <c r="G106" s="354">
        <f t="shared" si="175"/>
        <v>0.9293099398625857</v>
      </c>
      <c r="H106" s="354">
        <f t="shared" si="175"/>
        <v>0.89796247739495461</v>
      </c>
      <c r="I106" s="355">
        <f t="shared" si="175"/>
        <v>0.96848621539424806</v>
      </c>
      <c r="J106" s="352">
        <f t="shared" si="175"/>
        <v>0.96555167421837163</v>
      </c>
      <c r="K106" s="356">
        <f t="shared" si="175"/>
        <v>1.0053395289807305</v>
      </c>
      <c r="L106" s="330"/>
      <c r="M106" s="30">
        <f t="shared" ref="M106" si="176">(K106-J106)/J106</f>
        <v>4.1207380013677429E-2</v>
      </c>
    </row>
    <row r="107" spans="1:13" ht="20.100000000000001" customHeight="1" thickBot="1" x14ac:dyDescent="0.3">
      <c r="A107" s="74" t="s">
        <v>21</v>
      </c>
      <c r="B107" s="100"/>
      <c r="C107" s="360">
        <f t="shared" ref="C107:K107" si="177">C68/C29</f>
        <v>3.2971313478721176</v>
      </c>
      <c r="D107" s="361">
        <f t="shared" si="177"/>
        <v>3.4762310257382754</v>
      </c>
      <c r="E107" s="361">
        <f t="shared" si="177"/>
        <v>3.6948644296680007</v>
      </c>
      <c r="F107" s="361">
        <f t="shared" si="177"/>
        <v>3.7801661091711316</v>
      </c>
      <c r="G107" s="361">
        <f t="shared" si="177"/>
        <v>3.2540461338474636</v>
      </c>
      <c r="H107" s="361">
        <f t="shared" si="177"/>
        <v>3.3256787457234953</v>
      </c>
      <c r="I107" s="362">
        <f t="shared" si="177"/>
        <v>4.0176411583974669</v>
      </c>
      <c r="J107" s="363">
        <f t="shared" si="177"/>
        <v>3.9628152851209992</v>
      </c>
      <c r="K107" s="364">
        <f t="shared" si="177"/>
        <v>4.2055716120544009</v>
      </c>
      <c r="L107" s="330"/>
      <c r="M107" s="98">
        <f t="shared" si="156"/>
        <v>6.1258552182552564E-2</v>
      </c>
    </row>
    <row r="108" spans="1:13" ht="20.100000000000001" customHeight="1" x14ac:dyDescent="0.25">
      <c r="A108" s="24"/>
      <c r="B108" t="s">
        <v>65</v>
      </c>
      <c r="C108" s="352">
        <f t="shared" ref="C108:K108" si="178">C69/C30</f>
        <v>2.2260229285559912</v>
      </c>
      <c r="D108" s="352">
        <f t="shared" si="178"/>
        <v>2.2370420244672511</v>
      </c>
      <c r="E108" s="352">
        <f t="shared" si="178"/>
        <v>2.328417268555337</v>
      </c>
      <c r="F108" s="352">
        <f t="shared" si="178"/>
        <v>2.32567223216062</v>
      </c>
      <c r="G108" s="352">
        <f t="shared" si="178"/>
        <v>1.9843107132987947</v>
      </c>
      <c r="H108" s="352">
        <f t="shared" si="178"/>
        <v>1.9356245558180663</v>
      </c>
      <c r="I108" s="352">
        <f t="shared" si="178"/>
        <v>2.4327826482227088</v>
      </c>
      <c r="J108" s="352">
        <f t="shared" si="178"/>
        <v>2.4280812400496372</v>
      </c>
      <c r="K108" s="356">
        <f t="shared" si="178"/>
        <v>2.5311197198765756</v>
      </c>
      <c r="L108" s="330"/>
      <c r="M108" s="242">
        <f t="shared" si="156"/>
        <v>4.2436174756999463E-2</v>
      </c>
    </row>
    <row r="109" spans="1:13" ht="20.100000000000001" customHeight="1" x14ac:dyDescent="0.25">
      <c r="A109" s="24"/>
      <c r="B109" t="s">
        <v>66</v>
      </c>
      <c r="C109" s="352">
        <f t="shared" ref="C109:K109" si="179">C70/C31</f>
        <v>4.8119940048809466</v>
      </c>
      <c r="D109" s="352">
        <f t="shared" si="179"/>
        <v>4.945217111114399</v>
      </c>
      <c r="E109" s="352">
        <f t="shared" si="179"/>
        <v>4.6503223262174016</v>
      </c>
      <c r="F109" s="352">
        <f t="shared" si="179"/>
        <v>4.4807393726091478</v>
      </c>
      <c r="G109" s="352">
        <f t="shared" si="179"/>
        <v>4.1044011972521748</v>
      </c>
      <c r="H109" s="352">
        <f t="shared" si="179"/>
        <v>4.360204650170675</v>
      </c>
      <c r="I109" s="352">
        <f t="shared" si="179"/>
        <v>4.6230342611542499</v>
      </c>
      <c r="J109" s="352">
        <f t="shared" si="179"/>
        <v>4.5999125579984552</v>
      </c>
      <c r="K109" s="356">
        <f t="shared" si="179"/>
        <v>4.760066030559746</v>
      </c>
      <c r="L109" s="335"/>
      <c r="M109" s="336">
        <f t="shared" ref="M109:M115" si="180">(K109-J109)/J109</f>
        <v>3.4816634129883943E-2</v>
      </c>
    </row>
    <row r="110" spans="1:13" ht="20.100000000000001" customHeight="1" x14ac:dyDescent="0.25">
      <c r="A110" s="24"/>
      <c r="B110" t="s">
        <v>73</v>
      </c>
      <c r="C110" s="352">
        <f t="shared" ref="C110:K110" si="181">C71/C32</f>
        <v>1.2000470560555261</v>
      </c>
      <c r="D110" s="352">
        <f t="shared" si="181"/>
        <v>1.7223988223497535</v>
      </c>
      <c r="E110" s="352">
        <f t="shared" si="181"/>
        <v>1.7286945464820571</v>
      </c>
      <c r="F110" s="352">
        <f t="shared" si="181"/>
        <v>1.3893143608102596</v>
      </c>
      <c r="G110" s="352">
        <f t="shared" si="181"/>
        <v>1.3579765551814063</v>
      </c>
      <c r="H110" s="352">
        <f t="shared" si="181"/>
        <v>1.3565374410377358</v>
      </c>
      <c r="I110" s="352">
        <f t="shared" si="181"/>
        <v>1.5740227960589863</v>
      </c>
      <c r="J110" s="352">
        <f t="shared" si="181"/>
        <v>1.479663283769963</v>
      </c>
      <c r="K110" s="356">
        <f t="shared" si="181"/>
        <v>1.9310756632261366</v>
      </c>
      <c r="L110" s="335"/>
      <c r="M110" s="336">
        <f t="shared" si="180"/>
        <v>0.30507777303633676</v>
      </c>
    </row>
    <row r="111" spans="1:13" ht="20.100000000000001" customHeight="1" x14ac:dyDescent="0.25">
      <c r="A111" s="24"/>
      <c r="B111" t="s">
        <v>67</v>
      </c>
      <c r="C111" s="352">
        <f t="shared" ref="C111:K111" si="182">C72/C33</f>
        <v>4.7571610689091948</v>
      </c>
      <c r="D111" s="352">
        <f t="shared" si="182"/>
        <v>5.05714502386079</v>
      </c>
      <c r="E111" s="352">
        <f t="shared" si="182"/>
        <v>5.3290817478206725</v>
      </c>
      <c r="F111" s="352">
        <f t="shared" si="182"/>
        <v>5.5432470763973667</v>
      </c>
      <c r="G111" s="352">
        <f t="shared" si="182"/>
        <v>4.8272369006947429</v>
      </c>
      <c r="H111" s="352">
        <f t="shared" si="182"/>
        <v>4.9166983267251139</v>
      </c>
      <c r="I111" s="352">
        <f t="shared" si="182"/>
        <v>5.8783668017998787</v>
      </c>
      <c r="J111" s="352">
        <f t="shared" si="182"/>
        <v>5.7977277216443612</v>
      </c>
      <c r="K111" s="356">
        <f t="shared" si="182"/>
        <v>6.2649990724794566</v>
      </c>
      <c r="L111" s="335"/>
      <c r="M111" s="336">
        <f t="shared" si="180"/>
        <v>8.0595601116391705E-2</v>
      </c>
    </row>
    <row r="112" spans="1:13" ht="20.100000000000001" customHeight="1" x14ac:dyDescent="0.25">
      <c r="A112" s="24"/>
      <c r="B112" t="s">
        <v>68</v>
      </c>
      <c r="C112" s="352">
        <f t="shared" ref="C112:K112" si="183">C73/C34</f>
        <v>1.9846552035594633</v>
      </c>
      <c r="D112" s="352">
        <f t="shared" si="183"/>
        <v>2.0307573797217455</v>
      </c>
      <c r="E112" s="352">
        <f t="shared" si="183"/>
        <v>2.3325505225810739</v>
      </c>
      <c r="F112" s="352">
        <f t="shared" si="183"/>
        <v>2.3572135127750502</v>
      </c>
      <c r="G112" s="352">
        <f t="shared" si="183"/>
        <v>1.9604110728784718</v>
      </c>
      <c r="H112" s="352">
        <f t="shared" si="183"/>
        <v>1.7179957498416387</v>
      </c>
      <c r="I112" s="352">
        <f t="shared" si="183"/>
        <v>2.4531358857916636</v>
      </c>
      <c r="J112" s="352">
        <f t="shared" si="183"/>
        <v>2.4114141496974986</v>
      </c>
      <c r="K112" s="356">
        <f t="shared" si="183"/>
        <v>2.3868390604287084</v>
      </c>
      <c r="L112" s="335"/>
      <c r="M112" s="336">
        <f t="shared" si="180"/>
        <v>-1.0191152470376351E-2</v>
      </c>
    </row>
    <row r="113" spans="1:13" ht="20.100000000000001" customHeight="1" x14ac:dyDescent="0.25">
      <c r="A113" s="24"/>
      <c r="B113" t="s">
        <v>84</v>
      </c>
      <c r="C113" s="352"/>
      <c r="D113" s="352"/>
      <c r="E113" s="352"/>
      <c r="F113" s="352"/>
      <c r="G113" s="352"/>
      <c r="H113" s="352">
        <f t="shared" ref="H113:K113" si="184">H74/H35</f>
        <v>5.8544159319899247</v>
      </c>
      <c r="I113" s="352">
        <f t="shared" si="184"/>
        <v>6.987855563743552</v>
      </c>
      <c r="J113" s="352">
        <f t="shared" si="184"/>
        <v>7.0757855179372982</v>
      </c>
      <c r="K113" s="356">
        <f t="shared" si="184"/>
        <v>6.9069767441860463</v>
      </c>
      <c r="L113" s="335"/>
      <c r="M113" s="336">
        <f t="shared" si="180"/>
        <v>-2.3857248544817706E-2</v>
      </c>
    </row>
    <row r="114" spans="1:13" ht="20.100000000000001" customHeight="1" x14ac:dyDescent="0.25">
      <c r="A114" s="24"/>
      <c r="B114" t="s">
        <v>69</v>
      </c>
      <c r="C114" s="352"/>
      <c r="D114" s="352"/>
      <c r="E114" s="352">
        <f t="shared" ref="E114:K114" si="185">E75/E36</f>
        <v>1.7142857142857142</v>
      </c>
      <c r="F114" s="352">
        <f t="shared" si="185"/>
        <v>3.3018050541516244</v>
      </c>
      <c r="G114" s="352">
        <f t="shared" si="185"/>
        <v>3.4791666666666665</v>
      </c>
      <c r="H114" s="352">
        <f t="shared" si="185"/>
        <v>1.4084231145935358</v>
      </c>
      <c r="I114" s="352">
        <f t="shared" si="185"/>
        <v>1.4280879864636209</v>
      </c>
      <c r="J114" s="352">
        <f t="shared" si="185"/>
        <v>1.41602634467618</v>
      </c>
      <c r="K114" s="356">
        <f t="shared" si="185"/>
        <v>1.0420629714660545</v>
      </c>
      <c r="L114" s="335"/>
      <c r="M114" s="336">
        <f t="shared" si="180"/>
        <v>-0.26409351394916614</v>
      </c>
    </row>
    <row r="115" spans="1:13" ht="20.100000000000001" customHeight="1" x14ac:dyDescent="0.25">
      <c r="A115" s="24"/>
      <c r="B115" t="s">
        <v>85</v>
      </c>
      <c r="C115" s="352"/>
      <c r="D115" s="352"/>
      <c r="E115" s="352"/>
      <c r="F115" s="352"/>
      <c r="G115" s="352"/>
      <c r="H115" s="352">
        <f t="shared" ref="H115:K115" si="186">H76/H37</f>
        <v>3.2897235882652196</v>
      </c>
      <c r="I115" s="352">
        <f t="shared" si="186"/>
        <v>3.3948608788201309</v>
      </c>
      <c r="J115" s="352">
        <f t="shared" si="186"/>
        <v>3.4838458544180617</v>
      </c>
      <c r="K115" s="356">
        <f t="shared" si="186"/>
        <v>3.3681291287548301</v>
      </c>
      <c r="L115" s="335"/>
      <c r="M115" s="336">
        <f t="shared" si="180"/>
        <v>-3.3215225500429282E-2</v>
      </c>
    </row>
    <row r="116" spans="1:13" ht="20.100000000000001" customHeight="1" x14ac:dyDescent="0.25">
      <c r="A116" s="24"/>
      <c r="B116" t="s">
        <v>70</v>
      </c>
      <c r="C116" s="352"/>
      <c r="D116" s="352">
        <f t="shared" ref="D116:F116" si="187">D77/D38</f>
        <v>17.333333333333332</v>
      </c>
      <c r="E116" s="352">
        <f t="shared" si="187"/>
        <v>15.655172413793103</v>
      </c>
      <c r="F116" s="352">
        <f t="shared" si="187"/>
        <v>11.590909090909092</v>
      </c>
      <c r="G116" s="352"/>
      <c r="H116" s="352"/>
      <c r="I116" s="352"/>
      <c r="J116" s="352"/>
      <c r="K116" s="356"/>
      <c r="L116" s="330"/>
      <c r="M116" s="336"/>
    </row>
    <row r="117" spans="1:13" ht="20.100000000000001" customHeight="1" thickBot="1" x14ac:dyDescent="0.3">
      <c r="A117" s="31"/>
      <c r="B117" s="25" t="s">
        <v>71</v>
      </c>
      <c r="C117" s="358">
        <f t="shared" ref="C117:K117" si="188">C78/C39</f>
        <v>0.82204908168838542</v>
      </c>
      <c r="D117" s="358">
        <f t="shared" si="188"/>
        <v>0.83867744257933441</v>
      </c>
      <c r="E117" s="358">
        <f t="shared" si="188"/>
        <v>1.0055573488595</v>
      </c>
      <c r="F117" s="358">
        <f t="shared" si="188"/>
        <v>1.0265574065817267</v>
      </c>
      <c r="G117" s="358">
        <f t="shared" si="188"/>
        <v>0.94027358446507869</v>
      </c>
      <c r="H117" s="358">
        <f t="shared" si="188"/>
        <v>0.91717894498720187</v>
      </c>
      <c r="I117" s="358">
        <f t="shared" si="188"/>
        <v>0.99862614328772581</v>
      </c>
      <c r="J117" s="358">
        <f t="shared" si="188"/>
        <v>0.99529706531721829</v>
      </c>
      <c r="K117" s="365">
        <f t="shared" si="188"/>
        <v>1.0374611275616847</v>
      </c>
      <c r="L117" s="333"/>
      <c r="M117" s="34">
        <f t="shared" si="156"/>
        <v>4.2363294049327913E-2</v>
      </c>
    </row>
    <row r="118" spans="1:13" ht="20.100000000000001" customHeight="1" x14ac:dyDescent="0.25"/>
    <row r="119" spans="1:13" ht="15.75" x14ac:dyDescent="0.25">
      <c r="A119" s="99" t="s">
        <v>39</v>
      </c>
    </row>
  </sheetData>
  <mergeCells count="46">
    <mergeCell ref="T5:U5"/>
    <mergeCell ref="J44:K44"/>
    <mergeCell ref="T44:U44"/>
    <mergeCell ref="J83:K83"/>
    <mergeCell ref="W5:X5"/>
    <mergeCell ref="W44:X44"/>
    <mergeCell ref="S5:S6"/>
    <mergeCell ref="S44:S45"/>
    <mergeCell ref="N44:N45"/>
    <mergeCell ref="O44:O45"/>
    <mergeCell ref="N5:N6"/>
    <mergeCell ref="O5:O6"/>
    <mergeCell ref="R5:R6"/>
    <mergeCell ref="R44:R45"/>
    <mergeCell ref="P44:P45"/>
    <mergeCell ref="P5:P6"/>
    <mergeCell ref="A44:B45"/>
    <mergeCell ref="C44:C45"/>
    <mergeCell ref="D44:D45"/>
    <mergeCell ref="E44:E45"/>
    <mergeCell ref="M44:M45"/>
    <mergeCell ref="I44:I45"/>
    <mergeCell ref="H44:H45"/>
    <mergeCell ref="F44:F45"/>
    <mergeCell ref="M5:M6"/>
    <mergeCell ref="I5:I6"/>
    <mergeCell ref="J5:K5"/>
    <mergeCell ref="H5:H6"/>
    <mergeCell ref="F5:F6"/>
    <mergeCell ref="G5:G6"/>
    <mergeCell ref="Q5:Q6"/>
    <mergeCell ref="G44:G45"/>
    <mergeCell ref="Q44:Q45"/>
    <mergeCell ref="G83:G84"/>
    <mergeCell ref="A83:B84"/>
    <mergeCell ref="C83:C84"/>
    <mergeCell ref="D83:D84"/>
    <mergeCell ref="E83:E84"/>
    <mergeCell ref="M83:M84"/>
    <mergeCell ref="I83:I84"/>
    <mergeCell ref="H83:H84"/>
    <mergeCell ref="F83:F84"/>
    <mergeCell ref="A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L109:M112 L117:M117 L113:M113 L114:L11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M85:M117</xm:sqref>
        </x14:conditionalFormatting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W46:X78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B92"/>
  <sheetViews>
    <sheetView showGridLines="0" topLeftCell="A49" workbookViewId="0">
      <selection activeCell="K46" sqref="K46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74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79</v>
      </c>
      <c r="B5" s="496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8" t="s">
        <v>88</v>
      </c>
      <c r="X5" s="499"/>
    </row>
    <row r="6" spans="1:27" ht="20.25" customHeight="1" thickBot="1" x14ac:dyDescent="0.3">
      <c r="A6" s="471"/>
      <c r="B6" s="49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69"/>
      <c r="Q6" s="469"/>
      <c r="R6" s="469"/>
      <c r="S6" s="489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SUM(C8:C14)</f>
        <v>25537692</v>
      </c>
      <c r="D7" s="14">
        <f>SUM(D8:D14)</f>
        <v>27705328</v>
      </c>
      <c r="E7" s="14">
        <f t="shared" ref="E7:G7" si="0">SUM(E8:E14)</f>
        <v>29031670</v>
      </c>
      <c r="F7" s="14">
        <f t="shared" si="0"/>
        <v>33762788</v>
      </c>
      <c r="G7" s="14">
        <f t="shared" si="0"/>
        <v>17865065</v>
      </c>
      <c r="H7" s="14">
        <v>17612451</v>
      </c>
      <c r="I7" s="15">
        <v>29816255</v>
      </c>
      <c r="J7" s="391">
        <v>22207390</v>
      </c>
      <c r="K7" s="14">
        <v>23390980</v>
      </c>
      <c r="L7" s="1"/>
      <c r="M7" s="135">
        <f t="shared" ref="M7:U7" si="1">C7/C23</f>
        <v>0.23271684344599755</v>
      </c>
      <c r="N7" s="21">
        <f t="shared" si="1"/>
        <v>0.24656824321214252</v>
      </c>
      <c r="O7" s="21">
        <f t="shared" si="1"/>
        <v>0.25222148036092201</v>
      </c>
      <c r="P7" s="21">
        <f t="shared" si="1"/>
        <v>0.27097021944512095</v>
      </c>
      <c r="Q7" s="21">
        <f t="shared" si="1"/>
        <v>0.15947392203809377</v>
      </c>
      <c r="R7" s="21">
        <f t="shared" si="1"/>
        <v>0.14964701474085609</v>
      </c>
      <c r="S7" s="21">
        <f t="shared" si="1"/>
        <v>0.23932561386402645</v>
      </c>
      <c r="T7" s="20">
        <f t="shared" si="1"/>
        <v>0.24364819210116243</v>
      </c>
      <c r="U7" s="235">
        <f t="shared" si="1"/>
        <v>0.26073174961464257</v>
      </c>
      <c r="V7" s="1"/>
      <c r="W7" s="64">
        <f>(K7-J7)/J7</f>
        <v>5.329712316485638E-2</v>
      </c>
      <c r="X7" s="101">
        <f>(U7-T7)*100</f>
        <v>1.7083557513480145</v>
      </c>
      <c r="AA7" s="1"/>
    </row>
    <row r="8" spans="1:27" ht="20.100000000000001" customHeight="1" x14ac:dyDescent="0.25">
      <c r="A8" s="24"/>
      <c r="B8" s="144" t="s">
        <v>65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3257512</v>
      </c>
      <c r="I8" s="12">
        <v>5138016</v>
      </c>
      <c r="J8" s="213">
        <v>3836184</v>
      </c>
      <c r="K8" s="162">
        <v>3929565</v>
      </c>
      <c r="M8" s="77">
        <f>C8/$C$7</f>
        <v>0.1860978274779099</v>
      </c>
      <c r="N8" s="18">
        <f>D8/$D$7</f>
        <v>0.14873622864165334</v>
      </c>
      <c r="O8" s="18">
        <f t="shared" ref="O8:P11" si="2">E8/$E$7</f>
        <v>0.14115023352084122</v>
      </c>
      <c r="P8" s="18">
        <f t="shared" si="2"/>
        <v>0.21116198275882855</v>
      </c>
      <c r="Q8" s="18">
        <f>G8/$G$7</f>
        <v>0.18688507430563506</v>
      </c>
      <c r="R8" s="18">
        <f t="shared" ref="R8:S11" si="3">H8/$E$7</f>
        <v>0.11220546389511868</v>
      </c>
      <c r="S8" s="18">
        <f t="shared" si="3"/>
        <v>0.17697969148863982</v>
      </c>
      <c r="T8" s="96">
        <f>J8/$J$7</f>
        <v>0.17274357770093648</v>
      </c>
      <c r="U8" s="78">
        <f>K8/$K$7</f>
        <v>0.16799488520788783</v>
      </c>
      <c r="W8" s="146">
        <f t="shared" ref="W8:W27" si="4">(K8-J8)/J8</f>
        <v>2.4342158770277962E-2</v>
      </c>
      <c r="X8" s="104">
        <f t="shared" ref="X8:X30" si="5">(U8-T8)*100</f>
        <v>-0.47486924930486563</v>
      </c>
    </row>
    <row r="9" spans="1:27" ht="20.100000000000001" customHeight="1" x14ac:dyDescent="0.25">
      <c r="A9" s="24"/>
      <c r="B9" s="144" t="s">
        <v>66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12">
        <v>337172</v>
      </c>
      <c r="J9" s="213">
        <v>254846</v>
      </c>
      <c r="K9" s="162">
        <v>238590</v>
      </c>
      <c r="M9" s="77">
        <f>C9/$C$7</f>
        <v>0</v>
      </c>
      <c r="N9" s="18">
        <f>D9/$D$7</f>
        <v>9.328891540284237E-4</v>
      </c>
      <c r="O9" s="18">
        <f t="shared" si="2"/>
        <v>2.7482056664325546E-3</v>
      </c>
      <c r="P9" s="18">
        <f t="shared" si="2"/>
        <v>4.0220559134214462E-3</v>
      </c>
      <c r="Q9" s="18">
        <f t="shared" ref="Q9:Q14" si="6">G9/$G$7</f>
        <v>2.7502838640665454E-3</v>
      </c>
      <c r="R9" s="18">
        <f t="shared" si="3"/>
        <v>9.4595316080680163E-3</v>
      </c>
      <c r="S9" s="18">
        <f t="shared" si="3"/>
        <v>1.1613937468977844E-2</v>
      </c>
      <c r="T9" s="96">
        <f t="shared" ref="T9:T14" si="7">J9/$J$7</f>
        <v>1.1475729475638515E-2</v>
      </c>
      <c r="U9" s="78">
        <f t="shared" ref="U9:U14" si="8">K9/$K$7</f>
        <v>1.0200085674050424E-2</v>
      </c>
      <c r="W9" s="146">
        <f t="shared" si="4"/>
        <v>-6.3787542280436024E-2</v>
      </c>
      <c r="X9" s="104">
        <f t="shared" si="5"/>
        <v>-0.12756438015880911</v>
      </c>
    </row>
    <row r="10" spans="1:27" ht="20.100000000000001" customHeight="1" x14ac:dyDescent="0.25">
      <c r="A10" s="24"/>
      <c r="B10" s="144" t="s">
        <v>67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12">
        <v>23664759</v>
      </c>
      <c r="J10" s="213">
        <v>17644855</v>
      </c>
      <c r="K10" s="162">
        <v>18709618</v>
      </c>
      <c r="M10" s="77">
        <f>C10/$C$7</f>
        <v>0.79587611127896762</v>
      </c>
      <c r="N10" s="18">
        <f>D10/$D$7</f>
        <v>0.82803300505953226</v>
      </c>
      <c r="O10" s="18">
        <f t="shared" si="2"/>
        <v>0.83197432321323572</v>
      </c>
      <c r="P10" s="18">
        <f t="shared" si="2"/>
        <v>0.92156269343100139</v>
      </c>
      <c r="Q10" s="18">
        <f t="shared" si="6"/>
        <v>0.77879767020159174</v>
      </c>
      <c r="R10" s="18">
        <f t="shared" si="3"/>
        <v>0.47026292321454466</v>
      </c>
      <c r="S10" s="18">
        <f t="shared" si="3"/>
        <v>0.81513598769895079</v>
      </c>
      <c r="T10" s="96">
        <f t="shared" si="7"/>
        <v>0.7945487965942869</v>
      </c>
      <c r="U10" s="78">
        <f t="shared" si="8"/>
        <v>0.7998646486808163</v>
      </c>
      <c r="W10" s="146">
        <f t="shared" si="4"/>
        <v>6.0344105973100942E-2</v>
      </c>
      <c r="X10" s="104">
        <f t="shared" si="5"/>
        <v>0.53158520865294046</v>
      </c>
    </row>
    <row r="11" spans="1:27" ht="20.100000000000001" customHeight="1" x14ac:dyDescent="0.25">
      <c r="A11" s="24"/>
      <c r="B11" t="s">
        <v>68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12">
        <v>676308</v>
      </c>
      <c r="J11" s="213">
        <v>471505</v>
      </c>
      <c r="K11" s="162">
        <v>513207</v>
      </c>
      <c r="M11" s="77">
        <f>C11/$C$7</f>
        <v>1.8026061243122518E-2</v>
      </c>
      <c r="N11" s="18">
        <f>D11/$D$7</f>
        <v>2.2297877144786014E-2</v>
      </c>
      <c r="O11" s="18">
        <f t="shared" si="2"/>
        <v>2.4127237599490488E-2</v>
      </c>
      <c r="P11" s="18">
        <f t="shared" si="2"/>
        <v>2.6217299934864238E-2</v>
      </c>
      <c r="Q11" s="18">
        <f t="shared" si="6"/>
        <v>3.1566971628706642E-2</v>
      </c>
      <c r="R11" s="18">
        <f t="shared" si="3"/>
        <v>1.4735459586031393E-2</v>
      </c>
      <c r="S11" s="18">
        <f t="shared" si="3"/>
        <v>2.3295525197138161E-2</v>
      </c>
      <c r="T11" s="96">
        <f t="shared" si="7"/>
        <v>2.1231896229138139E-2</v>
      </c>
      <c r="U11" s="78">
        <f t="shared" si="8"/>
        <v>2.1940380437245468E-2</v>
      </c>
      <c r="W11" s="146">
        <f t="shared" si="4"/>
        <v>8.8444449157485075E-2</v>
      </c>
      <c r="X11" s="104">
        <f t="shared" si="5"/>
        <v>7.0848420810732879E-2</v>
      </c>
    </row>
    <row r="12" spans="1:27" ht="20.100000000000001" customHeight="1" x14ac:dyDescent="0.25">
      <c r="A12" s="24"/>
      <c r="B12" s="144" t="s">
        <v>84</v>
      </c>
      <c r="C12" s="10"/>
      <c r="D12" s="11"/>
      <c r="E12" s="11"/>
      <c r="F12" s="35">
        <v>0</v>
      </c>
      <c r="G12" s="35">
        <v>0</v>
      </c>
      <c r="H12" s="35">
        <v>0</v>
      </c>
      <c r="I12" s="12">
        <v>0</v>
      </c>
      <c r="J12" s="213">
        <v>0</v>
      </c>
      <c r="K12" s="162">
        <v>0</v>
      </c>
      <c r="M12" s="77"/>
      <c r="N12" s="18"/>
      <c r="O12" s="18"/>
      <c r="P12" s="18"/>
      <c r="Q12" s="18">
        <f t="shared" si="6"/>
        <v>0</v>
      </c>
      <c r="R12" s="18"/>
      <c r="S12" s="18"/>
      <c r="T12" s="96"/>
      <c r="U12" s="78"/>
      <c r="W12" s="146"/>
      <c r="X12" s="104"/>
    </row>
    <row r="13" spans="1:27" ht="20.100000000000001" customHeight="1" x14ac:dyDescent="0.25">
      <c r="A13" s="24"/>
      <c r="B13" s="144" t="s">
        <v>85</v>
      </c>
      <c r="C13" s="10"/>
      <c r="D13" s="11"/>
      <c r="E13" s="11"/>
      <c r="F13" s="35">
        <v>0</v>
      </c>
      <c r="G13" s="35">
        <v>0</v>
      </c>
      <c r="H13" s="35">
        <v>0</v>
      </c>
      <c r="I13" s="12">
        <v>0</v>
      </c>
      <c r="J13" s="213">
        <v>0</v>
      </c>
      <c r="K13" s="162">
        <v>0</v>
      </c>
      <c r="M13" s="77"/>
      <c r="N13" s="18"/>
      <c r="O13" s="18"/>
      <c r="P13" s="18"/>
      <c r="Q13" s="18">
        <f t="shared" si="6"/>
        <v>0</v>
      </c>
      <c r="R13" s="18"/>
      <c r="S13" s="18"/>
      <c r="T13" s="96"/>
      <c r="U13" s="78"/>
      <c r="W13" s="146"/>
      <c r="X13" s="104"/>
    </row>
    <row r="14" spans="1:27" ht="20.100000000000001" customHeight="1" thickBot="1" x14ac:dyDescent="0.3">
      <c r="A14" s="24"/>
      <c r="B14" t="s">
        <v>70</v>
      </c>
      <c r="C14" s="10">
        <v>0</v>
      </c>
      <c r="D14" s="11">
        <v>0</v>
      </c>
      <c r="E14" s="11">
        <v>0</v>
      </c>
      <c r="F14" s="35">
        <v>0</v>
      </c>
      <c r="G14" s="35"/>
      <c r="H14" s="35"/>
      <c r="I14" s="12"/>
      <c r="J14" s="213"/>
      <c r="K14" s="162"/>
      <c r="M14" s="77">
        <f>C14/$C$7</f>
        <v>0</v>
      </c>
      <c r="N14" s="18">
        <f>D14/$D$7</f>
        <v>0</v>
      </c>
      <c r="O14" s="18">
        <f>E14/$E$7</f>
        <v>0</v>
      </c>
      <c r="P14" s="18">
        <f>F14/$E$7</f>
        <v>0</v>
      </c>
      <c r="Q14" s="18">
        <f t="shared" si="6"/>
        <v>0</v>
      </c>
      <c r="R14" s="18">
        <f>H14/$E$7</f>
        <v>0</v>
      </c>
      <c r="S14" s="18">
        <f>I14/$E$7</f>
        <v>0</v>
      </c>
      <c r="T14" s="96">
        <f t="shared" si="7"/>
        <v>0</v>
      </c>
      <c r="U14" s="78">
        <f t="shared" si="8"/>
        <v>0</v>
      </c>
      <c r="W14" s="109"/>
      <c r="X14" s="106">
        <f t="shared" si="5"/>
        <v>0</v>
      </c>
    </row>
    <row r="15" spans="1:27" ht="20.100000000000001" customHeight="1" thickBot="1" x14ac:dyDescent="0.3">
      <c r="A15" s="5" t="s">
        <v>36</v>
      </c>
      <c r="B15" s="6"/>
      <c r="C15" s="13">
        <f>SUM(C16:C22)</f>
        <v>84199496</v>
      </c>
      <c r="D15" s="14">
        <f>SUM(D16:D22)</f>
        <v>84658404</v>
      </c>
      <c r="E15" s="14">
        <f t="shared" ref="E15:G15" si="9">SUM(E16:E22)</f>
        <v>86072206</v>
      </c>
      <c r="F15" s="14">
        <f t="shared" si="9"/>
        <v>90838237</v>
      </c>
      <c r="G15" s="14">
        <f t="shared" si="9"/>
        <v>94159928</v>
      </c>
      <c r="H15" s="14">
        <v>100080849</v>
      </c>
      <c r="I15" s="15">
        <v>94768216</v>
      </c>
      <c r="J15" s="391">
        <v>68937920</v>
      </c>
      <c r="K15" s="14">
        <v>66321838</v>
      </c>
      <c r="L15" s="1"/>
      <c r="M15" s="135">
        <f t="shared" ref="M15:U15" si="10">C15/C23</f>
        <v>0.76728315655400248</v>
      </c>
      <c r="N15" s="21">
        <f t="shared" si="10"/>
        <v>0.75343175678785745</v>
      </c>
      <c r="O15" s="21">
        <f t="shared" si="10"/>
        <v>0.74777851963907804</v>
      </c>
      <c r="P15" s="21">
        <f t="shared" si="10"/>
        <v>0.72904100851795495</v>
      </c>
      <c r="Q15" s="21">
        <f t="shared" si="10"/>
        <v>0.84052607796190626</v>
      </c>
      <c r="R15" s="21">
        <f t="shared" si="10"/>
        <v>0.85035298525914393</v>
      </c>
      <c r="S15" s="21">
        <f t="shared" si="10"/>
        <v>0.7606743861359736</v>
      </c>
      <c r="T15" s="20">
        <f t="shared" si="10"/>
        <v>0.7563518078988376</v>
      </c>
      <c r="U15" s="235">
        <f t="shared" si="10"/>
        <v>0.73926825038535737</v>
      </c>
      <c r="V15" s="1"/>
      <c r="W15" s="64">
        <f t="shared" si="4"/>
        <v>-3.7948374421508509E-2</v>
      </c>
      <c r="X15" s="101">
        <f t="shared" si="5"/>
        <v>-1.708355751348023</v>
      </c>
      <c r="AA15" s="26"/>
    </row>
    <row r="16" spans="1:27" ht="20.100000000000001" customHeight="1" x14ac:dyDescent="0.25">
      <c r="A16" s="24"/>
      <c r="B16" t="s">
        <v>65</v>
      </c>
      <c r="C16" s="10">
        <v>11441104</v>
      </c>
      <c r="D16" s="11">
        <v>10241513</v>
      </c>
      <c r="E16" s="11">
        <v>9917571</v>
      </c>
      <c r="F16" s="35">
        <v>11863549</v>
      </c>
      <c r="G16" s="35">
        <v>12058569</v>
      </c>
      <c r="H16" s="35">
        <v>11612382</v>
      </c>
      <c r="I16" s="12">
        <v>10099148</v>
      </c>
      <c r="J16" s="2">
        <v>7454562</v>
      </c>
      <c r="K16" s="12">
        <v>7066836</v>
      </c>
      <c r="M16" s="77">
        <f>C16/$C$15</f>
        <v>0.13588090836078165</v>
      </c>
      <c r="N16" s="18">
        <f>D16/$D$15</f>
        <v>0.12097455794229242</v>
      </c>
      <c r="O16" s="18">
        <f t="shared" ref="O16:P19" si="11">E16/$E$15</f>
        <v>0.11522385054241552</v>
      </c>
      <c r="P16" s="18">
        <f t="shared" si="11"/>
        <v>0.13783251936170893</v>
      </c>
      <c r="Q16" s="18">
        <f>G16/G15</f>
        <v>0.12806476445054207</v>
      </c>
      <c r="R16" s="18">
        <f t="shared" ref="R16:S19" si="12">H16/$E$15</f>
        <v>0.13491442289744496</v>
      </c>
      <c r="S16" s="18">
        <f t="shared" si="12"/>
        <v>0.11733343978659035</v>
      </c>
      <c r="T16" s="96">
        <f>J16/$J$15</f>
        <v>0.10813442006953503</v>
      </c>
      <c r="U16" s="78">
        <f>K16/$K$15</f>
        <v>0.10655368145858683</v>
      </c>
      <c r="W16" s="146">
        <f t="shared" si="4"/>
        <v>-5.2011908949177697E-2</v>
      </c>
      <c r="X16" s="104">
        <f t="shared" si="5"/>
        <v>-0.1580738610948193</v>
      </c>
      <c r="AA16" s="2"/>
    </row>
    <row r="17" spans="1:28" ht="20.100000000000001" customHeight="1" x14ac:dyDescent="0.25">
      <c r="A17" s="24"/>
      <c r="B17" t="s">
        <v>66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0</v>
      </c>
      <c r="I17" s="12">
        <v>0</v>
      </c>
      <c r="J17" s="2">
        <v>0</v>
      </c>
      <c r="K17" s="12">
        <v>0</v>
      </c>
      <c r="M17" s="77">
        <f>C17/$C$15</f>
        <v>0</v>
      </c>
      <c r="N17" s="18">
        <f>D17/$D$15</f>
        <v>0</v>
      </c>
      <c r="O17" s="18">
        <f t="shared" si="11"/>
        <v>0</v>
      </c>
      <c r="P17" s="18">
        <f t="shared" si="11"/>
        <v>0</v>
      </c>
      <c r="Q17" s="18">
        <f t="shared" ref="Q17:Q20" si="13">G17/G16</f>
        <v>0</v>
      </c>
      <c r="R17" s="18">
        <f t="shared" si="12"/>
        <v>0</v>
      </c>
      <c r="S17" s="18">
        <f t="shared" si="12"/>
        <v>0</v>
      </c>
      <c r="T17" s="96">
        <f t="shared" ref="T17:T22" si="14">J17/$J$15</f>
        <v>0</v>
      </c>
      <c r="U17" s="78">
        <f t="shared" ref="U17:U22" si="15">K17/$K$15</f>
        <v>0</v>
      </c>
      <c r="W17" s="146"/>
      <c r="X17" s="104">
        <f t="shared" si="5"/>
        <v>0</v>
      </c>
      <c r="AA17" s="2"/>
      <c r="AB17" t="s">
        <v>80</v>
      </c>
    </row>
    <row r="18" spans="1:28" ht="20.100000000000001" customHeight="1" x14ac:dyDescent="0.25">
      <c r="A18" s="24"/>
      <c r="B18" t="s">
        <v>67</v>
      </c>
      <c r="C18" s="10">
        <v>72485215</v>
      </c>
      <c r="D18" s="11">
        <v>74110457</v>
      </c>
      <c r="E18" s="11">
        <v>75873238</v>
      </c>
      <c r="F18" s="35">
        <v>78523643</v>
      </c>
      <c r="G18" s="35">
        <v>81602555</v>
      </c>
      <c r="H18" s="35">
        <v>87973103</v>
      </c>
      <c r="I18" s="12">
        <v>84261800</v>
      </c>
      <c r="J18" s="2">
        <v>61164778</v>
      </c>
      <c r="K18" s="12">
        <v>59001002</v>
      </c>
      <c r="M18" s="77">
        <f>C18/$C$15</f>
        <v>0.86087468979624293</v>
      </c>
      <c r="N18" s="18">
        <f>D18/$D$15</f>
        <v>0.87540578960123083</v>
      </c>
      <c r="O18" s="18">
        <f t="shared" si="11"/>
        <v>0.88150683624862591</v>
      </c>
      <c r="P18" s="18">
        <f t="shared" si="11"/>
        <v>0.91229964525366058</v>
      </c>
      <c r="Q18" s="18"/>
      <c r="R18" s="18">
        <f t="shared" si="12"/>
        <v>1.0220849108944645</v>
      </c>
      <c r="S18" s="18">
        <f t="shared" si="12"/>
        <v>0.97896642732730699</v>
      </c>
      <c r="T18" s="96">
        <f t="shared" si="14"/>
        <v>0.88724432068736625</v>
      </c>
      <c r="U18" s="78">
        <f t="shared" si="15"/>
        <v>0.88961650912026891</v>
      </c>
      <c r="W18" s="146">
        <f t="shared" si="4"/>
        <v>-3.5376176792467066E-2</v>
      </c>
      <c r="X18" s="104">
        <f t="shared" si="5"/>
        <v>0.23721884329026555</v>
      </c>
      <c r="AA18" s="2"/>
    </row>
    <row r="19" spans="1:28" ht="20.100000000000001" customHeight="1" x14ac:dyDescent="0.25">
      <c r="A19" s="24"/>
      <c r="B19" t="s">
        <v>68</v>
      </c>
      <c r="C19" s="10">
        <v>273177</v>
      </c>
      <c r="D19" s="11">
        <v>306410</v>
      </c>
      <c r="E19" s="11">
        <v>281368</v>
      </c>
      <c r="F19" s="35">
        <v>451023</v>
      </c>
      <c r="G19" s="35">
        <v>498804</v>
      </c>
      <c r="H19" s="35">
        <v>479280</v>
      </c>
      <c r="I19" s="12">
        <v>365035</v>
      </c>
      <c r="J19" s="2">
        <v>286763</v>
      </c>
      <c r="K19" s="12">
        <v>237068</v>
      </c>
      <c r="M19" s="77">
        <f>C19/$C$15</f>
        <v>3.2444018429754022E-3</v>
      </c>
      <c r="N19" s="18">
        <f>D19/$D$15</f>
        <v>3.6193689642436445E-3</v>
      </c>
      <c r="O19" s="18">
        <f t="shared" si="11"/>
        <v>3.2689762825411956E-3</v>
      </c>
      <c r="P19" s="18">
        <f t="shared" si="11"/>
        <v>5.2400539147329393E-3</v>
      </c>
      <c r="Q19" s="18">
        <f t="shared" si="13"/>
        <v>6.1126027242651903E-3</v>
      </c>
      <c r="R19" s="18">
        <f t="shared" si="12"/>
        <v>5.5683480448961657E-3</v>
      </c>
      <c r="S19" s="18">
        <f t="shared" si="12"/>
        <v>4.2410322328673674E-3</v>
      </c>
      <c r="T19" s="96">
        <f t="shared" si="14"/>
        <v>4.1597280567792008E-3</v>
      </c>
      <c r="U19" s="78">
        <f t="shared" si="15"/>
        <v>3.574508897054391E-3</v>
      </c>
      <c r="W19" s="146">
        <f t="shared" si="4"/>
        <v>-0.17329641550688199</v>
      </c>
      <c r="X19" s="104">
        <f t="shared" si="5"/>
        <v>-5.8521915972480985E-2</v>
      </c>
      <c r="AA19" s="2"/>
    </row>
    <row r="20" spans="1:28" ht="20.100000000000001" customHeight="1" x14ac:dyDescent="0.25">
      <c r="A20" s="24"/>
      <c r="B20" t="s">
        <v>84</v>
      </c>
      <c r="C20" s="10"/>
      <c r="D20" s="11"/>
      <c r="E20" s="11"/>
      <c r="F20" s="35">
        <v>0</v>
      </c>
      <c r="G20" s="35">
        <v>0</v>
      </c>
      <c r="H20" s="35">
        <v>4290</v>
      </c>
      <c r="I20" s="12">
        <v>9348</v>
      </c>
      <c r="J20" s="2">
        <v>8696</v>
      </c>
      <c r="K20" s="12">
        <v>1081</v>
      </c>
      <c r="M20" s="77">
        <f t="shared" ref="M20:M21" si="16">C20/$C$15</f>
        <v>0</v>
      </c>
      <c r="N20" s="18">
        <f t="shared" ref="N20:N21" si="17">D20/$D$15</f>
        <v>0</v>
      </c>
      <c r="O20" s="18">
        <f t="shared" ref="O20:O21" si="18">E20/$E$15</f>
        <v>0</v>
      </c>
      <c r="P20" s="18">
        <f t="shared" ref="P20:P21" si="19">F20/$E$15</f>
        <v>0</v>
      </c>
      <c r="Q20" s="18">
        <f t="shared" si="13"/>
        <v>0</v>
      </c>
      <c r="R20" s="18">
        <f t="shared" ref="R20:R21" si="20">H20/$E$15</f>
        <v>4.9841873461451658E-5</v>
      </c>
      <c r="S20" s="18">
        <f t="shared" ref="S20:S21" si="21">I20/$E$15</f>
        <v>1.0860648790621215E-4</v>
      </c>
      <c r="T20" s="96">
        <f t="shared" ref="T20:T21" si="22">J20/$J$15</f>
        <v>1.261424771736658E-4</v>
      </c>
      <c r="U20" s="78">
        <f t="shared" ref="U20:U21" si="23">K20/$K$15</f>
        <v>1.6299307024633423E-5</v>
      </c>
      <c r="W20" s="146">
        <f t="shared" ref="W20:W21" si="24">(K20-J20)/J20</f>
        <v>-0.87568997240110391</v>
      </c>
      <c r="X20" s="104">
        <f t="shared" ref="X20:X21" si="25">(U20-T20)*100</f>
        <v>-1.0984317014903239E-2</v>
      </c>
      <c r="AA20" s="2"/>
    </row>
    <row r="21" spans="1:28" ht="20.100000000000001" customHeight="1" x14ac:dyDescent="0.25">
      <c r="A21" s="24"/>
      <c r="B21" t="s">
        <v>85</v>
      </c>
      <c r="C21" s="10"/>
      <c r="D21" s="11"/>
      <c r="E21" s="11"/>
      <c r="F21" s="35">
        <v>0</v>
      </c>
      <c r="G21" s="35">
        <v>0</v>
      </c>
      <c r="H21" s="35">
        <v>11794</v>
      </c>
      <c r="I21" s="12">
        <v>32885</v>
      </c>
      <c r="J21" s="2">
        <v>23121</v>
      </c>
      <c r="K21" s="12">
        <v>15851</v>
      </c>
      <c r="M21" s="77">
        <f t="shared" si="16"/>
        <v>0</v>
      </c>
      <c r="N21" s="18">
        <f t="shared" si="17"/>
        <v>0</v>
      </c>
      <c r="O21" s="18">
        <f t="shared" si="18"/>
        <v>0</v>
      </c>
      <c r="P21" s="18">
        <f t="shared" si="19"/>
        <v>0</v>
      </c>
      <c r="Q21" s="18"/>
      <c r="R21" s="18">
        <f t="shared" si="20"/>
        <v>1.3702448848586501E-4</v>
      </c>
      <c r="S21" s="18">
        <f t="shared" si="21"/>
        <v>3.8206293910951928E-4</v>
      </c>
      <c r="T21" s="96">
        <f t="shared" si="22"/>
        <v>3.3538870914585179E-4</v>
      </c>
      <c r="U21" s="78">
        <f t="shared" si="23"/>
        <v>2.3900121706518448E-4</v>
      </c>
      <c r="W21" s="146">
        <f t="shared" si="24"/>
        <v>-0.31443276674884302</v>
      </c>
      <c r="X21" s="104">
        <f t="shared" si="25"/>
        <v>-9.6387492080667308E-3</v>
      </c>
      <c r="AA21" s="2"/>
    </row>
    <row r="22" spans="1:28" ht="20.100000000000001" customHeight="1" thickBot="1" x14ac:dyDescent="0.3">
      <c r="A22" s="24"/>
      <c r="B22" t="s">
        <v>70</v>
      </c>
      <c r="C22" s="10">
        <v>0</v>
      </c>
      <c r="D22" s="11">
        <v>24</v>
      </c>
      <c r="E22" s="11">
        <v>29</v>
      </c>
      <c r="F22" s="35">
        <v>22</v>
      </c>
      <c r="G22" s="35"/>
      <c r="H22" s="35"/>
      <c r="I22" s="43"/>
      <c r="J22" s="2"/>
      <c r="K22" s="12"/>
      <c r="M22" s="77">
        <f>C22/$C$15</f>
        <v>0</v>
      </c>
      <c r="N22" s="18">
        <f>D22/$D$15</f>
        <v>2.8349223309241691E-7</v>
      </c>
      <c r="O22" s="18">
        <f>E22/$E$15</f>
        <v>3.3692641733848438E-7</v>
      </c>
      <c r="P22" s="18">
        <f>F22/$E$15</f>
        <v>2.5559935108436746E-7</v>
      </c>
      <c r="Q22" s="18"/>
      <c r="R22" s="18">
        <f>H22/$E$15</f>
        <v>0</v>
      </c>
      <c r="S22" s="18">
        <f>I22/$E$15</f>
        <v>0</v>
      </c>
      <c r="T22" s="96">
        <f t="shared" si="14"/>
        <v>0</v>
      </c>
      <c r="U22" s="78">
        <f t="shared" si="15"/>
        <v>0</v>
      </c>
      <c r="W22" s="109"/>
      <c r="X22" s="106">
        <f t="shared" si="5"/>
        <v>0</v>
      </c>
      <c r="AA22" s="2"/>
    </row>
    <row r="23" spans="1:28" ht="20.100000000000001" customHeight="1" thickBot="1" x14ac:dyDescent="0.3">
      <c r="A23" s="74" t="s">
        <v>21</v>
      </c>
      <c r="B23" s="100"/>
      <c r="C23" s="143">
        <f t="shared" ref="C23:E24" si="26">C7+C15</f>
        <v>109737188</v>
      </c>
      <c r="D23" s="84">
        <f t="shared" si="26"/>
        <v>112363732</v>
      </c>
      <c r="E23" s="84">
        <f t="shared" si="26"/>
        <v>115103876</v>
      </c>
      <c r="F23" s="337">
        <v>124599626</v>
      </c>
      <c r="G23" s="338">
        <f>G7+G15</f>
        <v>112024993</v>
      </c>
      <c r="H23" s="338">
        <f>H7+H15</f>
        <v>117693300</v>
      </c>
      <c r="I23" s="338">
        <f>I7+I15</f>
        <v>124584471</v>
      </c>
      <c r="J23" s="191">
        <f>J7+J15</f>
        <v>91145310</v>
      </c>
      <c r="K23" s="145">
        <f>K7+K15</f>
        <v>89712818</v>
      </c>
      <c r="M23" s="147">
        <f t="shared" ref="M23:U23" si="27">M7+M15</f>
        <v>1</v>
      </c>
      <c r="N23" s="150">
        <f t="shared" si="27"/>
        <v>1</v>
      </c>
      <c r="O23" s="150">
        <f t="shared" si="27"/>
        <v>1</v>
      </c>
      <c r="P23" s="150">
        <f t="shared" si="27"/>
        <v>1.000011227963076</v>
      </c>
      <c r="Q23" s="150">
        <f t="shared" si="27"/>
        <v>1</v>
      </c>
      <c r="R23" s="150">
        <f t="shared" ref="R23" si="28">R7+R15</f>
        <v>1</v>
      </c>
      <c r="S23" s="151">
        <f t="shared" si="27"/>
        <v>1</v>
      </c>
      <c r="T23" s="243">
        <f t="shared" si="27"/>
        <v>1</v>
      </c>
      <c r="U23" s="178">
        <f t="shared" si="27"/>
        <v>1</v>
      </c>
      <c r="W23" s="239">
        <f t="shared" si="4"/>
        <v>-1.5716573897219727E-2</v>
      </c>
      <c r="X23" s="156">
        <f t="shared" si="5"/>
        <v>0</v>
      </c>
      <c r="AA23" s="1"/>
    </row>
    <row r="24" spans="1:28" ht="20.100000000000001" customHeight="1" x14ac:dyDescent="0.25">
      <c r="A24" s="24"/>
      <c r="B24" t="s">
        <v>65</v>
      </c>
      <c r="C24" s="10">
        <f t="shared" si="26"/>
        <v>16193613</v>
      </c>
      <c r="D24" s="11">
        <f t="shared" si="26"/>
        <v>14362299</v>
      </c>
      <c r="E24" s="11">
        <f t="shared" si="26"/>
        <v>14015398</v>
      </c>
      <c r="F24" s="11">
        <f>F8+F16</f>
        <v>17993934</v>
      </c>
      <c r="G24" s="11">
        <f>G8+G16</f>
        <v>15397283</v>
      </c>
      <c r="H24" s="11">
        <f t="shared" ref="H24:K30" si="29">H8+H16</f>
        <v>14869894</v>
      </c>
      <c r="I24" s="402">
        <f>I8+I16</f>
        <v>15237164</v>
      </c>
      <c r="J24" s="10">
        <f t="shared" ref="J24:K24" si="30">J8+J16</f>
        <v>11290746</v>
      </c>
      <c r="K24" s="162">
        <f t="shared" si="30"/>
        <v>10996401</v>
      </c>
      <c r="L24" s="2"/>
      <c r="M24" s="77">
        <f>C24/$C$23</f>
        <v>0.14756723126530269</v>
      </c>
      <c r="N24" s="18">
        <f>D24/$D$23</f>
        <v>0.12781970431526785</v>
      </c>
      <c r="O24" s="18">
        <f>E24/$E$23</f>
        <v>0.12176304123763826</v>
      </c>
      <c r="P24" s="18">
        <f>F24/$F$23</f>
        <v>0.14441402897950914</v>
      </c>
      <c r="Q24" s="18">
        <f>G24/$G$23</f>
        <v>0.13744506995862968</v>
      </c>
      <c r="R24" s="18">
        <f>H24/$H$23</f>
        <v>0.126344439318126</v>
      </c>
      <c r="S24" s="19">
        <f>I24/$I$23</f>
        <v>0.12230387846652252</v>
      </c>
      <c r="T24" s="96">
        <f>J24/$J$23</f>
        <v>0.12387632451960501</v>
      </c>
      <c r="U24" s="78">
        <f>K24/$K$23</f>
        <v>0.12257335401057182</v>
      </c>
      <c r="W24" s="107">
        <f t="shared" si="4"/>
        <v>-2.6069579459142914E-2</v>
      </c>
      <c r="X24" s="108">
        <f t="shared" si="5"/>
        <v>-0.13029705090331911</v>
      </c>
    </row>
    <row r="25" spans="1:28" ht="20.100000000000001" customHeight="1" x14ac:dyDescent="0.25">
      <c r="A25" s="24"/>
      <c r="B25" t="s">
        <v>66</v>
      </c>
      <c r="C25" s="10">
        <f t="shared" ref="C25:F25" si="31">C9+C17</f>
        <v>0</v>
      </c>
      <c r="D25" s="11">
        <f t="shared" si="31"/>
        <v>25846</v>
      </c>
      <c r="E25" s="11">
        <f t="shared" si="31"/>
        <v>79785</v>
      </c>
      <c r="F25" s="11">
        <f t="shared" si="31"/>
        <v>116767</v>
      </c>
      <c r="G25" s="11">
        <f t="shared" ref="G25" si="32">G9+G17</f>
        <v>49134</v>
      </c>
      <c r="H25" s="11">
        <f t="shared" si="29"/>
        <v>274626</v>
      </c>
      <c r="I25" s="35">
        <f t="shared" si="29"/>
        <v>337172</v>
      </c>
      <c r="J25" s="10">
        <f t="shared" si="29"/>
        <v>254846</v>
      </c>
      <c r="K25" s="162">
        <f t="shared" si="29"/>
        <v>238590</v>
      </c>
      <c r="L25" s="2"/>
      <c r="M25" s="77">
        <f>C25/$C$23</f>
        <v>0</v>
      </c>
      <c r="N25" s="18">
        <f t="shared" ref="N25:N30" si="33">D25/$D$23</f>
        <v>2.3002083982045024E-4</v>
      </c>
      <c r="O25" s="18">
        <f t="shared" ref="O25:O30" si="34">E25/$E$23</f>
        <v>6.9315650152389306E-4</v>
      </c>
      <c r="P25" s="18">
        <f t="shared" ref="P25:P30" si="35">F25/$F$23</f>
        <v>9.3713764437784112E-4</v>
      </c>
      <c r="Q25" s="18">
        <f t="shared" ref="Q25:Q30" si="36">G25/$G$23</f>
        <v>4.3859855452077555E-4</v>
      </c>
      <c r="R25" s="18">
        <f t="shared" ref="R25:R30" si="37">H25/$H$23</f>
        <v>2.3334038556145505E-3</v>
      </c>
      <c r="S25" s="19">
        <f t="shared" ref="S25:S30" si="38">I25/$I$23</f>
        <v>2.7063726104355331E-3</v>
      </c>
      <c r="T25" s="96">
        <f t="shared" ref="T25:T30" si="39">J25/$J$23</f>
        <v>2.7960407397813448E-3</v>
      </c>
      <c r="U25" s="78">
        <f t="shared" ref="U25:U30" si="40">K25/$K$23</f>
        <v>2.6594861840144183E-3</v>
      </c>
      <c r="W25" s="146">
        <f t="shared" si="4"/>
        <v>-6.3787542280436024E-2</v>
      </c>
      <c r="X25" s="104">
        <f t="shared" si="5"/>
        <v>-1.3655455576692651E-2</v>
      </c>
    </row>
    <row r="26" spans="1:28" ht="20.100000000000001" customHeight="1" x14ac:dyDescent="0.25">
      <c r="A26" s="24"/>
      <c r="B26" t="s">
        <v>67</v>
      </c>
      <c r="C26" s="10">
        <f t="shared" ref="C26:F26" si="41">C10+C18</f>
        <v>92810054</v>
      </c>
      <c r="D26" s="11">
        <f t="shared" si="41"/>
        <v>97051383</v>
      </c>
      <c r="E26" s="11">
        <f t="shared" si="41"/>
        <v>100026842</v>
      </c>
      <c r="F26" s="11">
        <f t="shared" si="41"/>
        <v>105278147</v>
      </c>
      <c r="G26" s="11">
        <f t="shared" ref="G26" si="42">G10+G18</f>
        <v>95515826</v>
      </c>
      <c r="H26" s="11">
        <f t="shared" si="29"/>
        <v>101625621</v>
      </c>
      <c r="I26" s="35">
        <f t="shared" si="29"/>
        <v>107926559</v>
      </c>
      <c r="J26" s="10">
        <f t="shared" si="29"/>
        <v>78809633</v>
      </c>
      <c r="K26" s="162">
        <f t="shared" si="29"/>
        <v>77710620</v>
      </c>
      <c r="L26" s="2"/>
      <c r="M26" s="77">
        <f>C26/$C$23</f>
        <v>0.8457484257752258</v>
      </c>
      <c r="N26" s="18">
        <f t="shared" si="33"/>
        <v>0.86372516534071686</v>
      </c>
      <c r="O26" s="18">
        <f t="shared" si="34"/>
        <v>0.86901367248484318</v>
      </c>
      <c r="P26" s="18">
        <f t="shared" si="35"/>
        <v>0.84493148478631874</v>
      </c>
      <c r="Q26" s="18">
        <f t="shared" si="36"/>
        <v>0.85262960918015862</v>
      </c>
      <c r="R26" s="18">
        <f t="shared" si="37"/>
        <v>0.86347838831947099</v>
      </c>
      <c r="S26" s="19">
        <f t="shared" si="38"/>
        <v>0.86629222834682185</v>
      </c>
      <c r="T26" s="96">
        <f t="shared" si="39"/>
        <v>0.86465922382621774</v>
      </c>
      <c r="U26" s="78">
        <f t="shared" si="40"/>
        <v>0.86621534951672119</v>
      </c>
      <c r="W26" s="146">
        <f t="shared" si="4"/>
        <v>-1.3945160739423821E-2</v>
      </c>
      <c r="X26" s="104">
        <f t="shared" si="5"/>
        <v>0.15561256905034515</v>
      </c>
    </row>
    <row r="27" spans="1:28" ht="20.100000000000001" customHeight="1" x14ac:dyDescent="0.25">
      <c r="A27" s="24"/>
      <c r="B27" t="s">
        <v>68</v>
      </c>
      <c r="C27" s="10">
        <f t="shared" ref="C27:F27" si="43">C11+C19</f>
        <v>733521</v>
      </c>
      <c r="D27" s="11">
        <f t="shared" si="43"/>
        <v>924180</v>
      </c>
      <c r="E27" s="11">
        <f t="shared" si="43"/>
        <v>981822</v>
      </c>
      <c r="F27" s="11">
        <f t="shared" si="43"/>
        <v>1212155</v>
      </c>
      <c r="G27" s="11">
        <f t="shared" ref="G27" si="44">G11+G19</f>
        <v>1062750</v>
      </c>
      <c r="H27" s="11">
        <f t="shared" si="29"/>
        <v>907075</v>
      </c>
      <c r="I27" s="35">
        <f t="shared" si="29"/>
        <v>1041343</v>
      </c>
      <c r="J27" s="10">
        <f t="shared" si="29"/>
        <v>758268</v>
      </c>
      <c r="K27" s="162">
        <f t="shared" si="29"/>
        <v>750275</v>
      </c>
      <c r="L27" s="2"/>
      <c r="M27" s="77">
        <f>C27/$C$23</f>
        <v>6.6843429594714964E-3</v>
      </c>
      <c r="N27" s="18">
        <f t="shared" si="33"/>
        <v>8.2248959121436083E-3</v>
      </c>
      <c r="O27" s="18">
        <f t="shared" si="34"/>
        <v>8.5298778296570999E-3</v>
      </c>
      <c r="P27" s="18">
        <f t="shared" si="35"/>
        <v>9.7283999873322251E-3</v>
      </c>
      <c r="Q27" s="18">
        <f t="shared" si="36"/>
        <v>9.4867223066909725E-3</v>
      </c>
      <c r="R27" s="18">
        <f t="shared" si="37"/>
        <v>7.7071082211136914E-3</v>
      </c>
      <c r="S27" s="19">
        <f t="shared" si="38"/>
        <v>8.3585296918746808E-3</v>
      </c>
      <c r="T27" s="96">
        <f t="shared" si="39"/>
        <v>8.3193309672214624E-3</v>
      </c>
      <c r="U27" s="78">
        <f t="shared" si="40"/>
        <v>8.3630747169261815E-3</v>
      </c>
      <c r="W27" s="146">
        <f t="shared" si="4"/>
        <v>-1.054112793893452E-2</v>
      </c>
      <c r="X27" s="104">
        <f t="shared" si="5"/>
        <v>4.3743749704719045E-3</v>
      </c>
    </row>
    <row r="28" spans="1:28" ht="20.100000000000001" customHeight="1" x14ac:dyDescent="0.25">
      <c r="A28" s="24"/>
      <c r="B28" t="s">
        <v>84</v>
      </c>
      <c r="C28" s="10">
        <f t="shared" ref="C28:F28" si="45">C12+C20</f>
        <v>0</v>
      </c>
      <c r="D28" s="11">
        <f t="shared" si="45"/>
        <v>0</v>
      </c>
      <c r="E28" s="11">
        <f t="shared" si="45"/>
        <v>0</v>
      </c>
      <c r="F28" s="11">
        <f t="shared" si="45"/>
        <v>0</v>
      </c>
      <c r="G28" s="11">
        <f t="shared" ref="G28" si="46">G12+G20</f>
        <v>0</v>
      </c>
      <c r="H28" s="11">
        <f t="shared" si="29"/>
        <v>4290</v>
      </c>
      <c r="I28" s="35">
        <f t="shared" si="29"/>
        <v>9348</v>
      </c>
      <c r="J28" s="10">
        <f t="shared" si="29"/>
        <v>8696</v>
      </c>
      <c r="K28" s="162">
        <f t="shared" si="29"/>
        <v>1081</v>
      </c>
      <c r="L28" s="2"/>
      <c r="M28" s="77">
        <f t="shared" ref="M28:M30" si="47">C28/$C$23</f>
        <v>0</v>
      </c>
      <c r="N28" s="18">
        <f t="shared" si="33"/>
        <v>0</v>
      </c>
      <c r="O28" s="18">
        <f t="shared" si="34"/>
        <v>0</v>
      </c>
      <c r="P28" s="18">
        <f t="shared" si="35"/>
        <v>0</v>
      </c>
      <c r="Q28" s="18">
        <f t="shared" si="36"/>
        <v>0</v>
      </c>
      <c r="R28" s="18">
        <f t="shared" si="37"/>
        <v>3.6450673062952606E-5</v>
      </c>
      <c r="S28" s="19">
        <f t="shared" si="38"/>
        <v>7.503342852416976E-5</v>
      </c>
      <c r="T28" s="96">
        <f t="shared" ref="T28:T29" si="48">J28/$J$23</f>
        <v>9.5408090663139992E-5</v>
      </c>
      <c r="U28" s="78">
        <f t="shared" ref="U28:U29" si="49">K28/$K$23</f>
        <v>1.2049560186594517E-5</v>
      </c>
      <c r="W28" s="146">
        <f t="shared" ref="W28:W29" si="50">(K28-J28)/J28</f>
        <v>-0.87568997240110391</v>
      </c>
      <c r="X28" s="104">
        <f t="shared" ref="X28:X29" si="51">(U28-T28)*100</f>
        <v>-8.3358530476545477E-3</v>
      </c>
    </row>
    <row r="29" spans="1:28" ht="20.100000000000001" customHeight="1" x14ac:dyDescent="0.25">
      <c r="A29" s="24"/>
      <c r="B29" t="s">
        <v>85</v>
      </c>
      <c r="C29" s="10">
        <f t="shared" ref="C29:F29" si="52">C13+C21</f>
        <v>0</v>
      </c>
      <c r="D29" s="11">
        <f t="shared" si="52"/>
        <v>0</v>
      </c>
      <c r="E29" s="11">
        <f t="shared" si="52"/>
        <v>0</v>
      </c>
      <c r="F29" s="11">
        <f t="shared" si="52"/>
        <v>0</v>
      </c>
      <c r="G29" s="11">
        <f t="shared" ref="G29" si="53">G13+G21</f>
        <v>0</v>
      </c>
      <c r="H29" s="11">
        <f t="shared" si="29"/>
        <v>11794</v>
      </c>
      <c r="I29" s="35">
        <f t="shared" si="29"/>
        <v>32885</v>
      </c>
      <c r="J29" s="10">
        <f t="shared" si="29"/>
        <v>23121</v>
      </c>
      <c r="K29" s="162">
        <f t="shared" si="29"/>
        <v>15851</v>
      </c>
      <c r="L29" s="2"/>
      <c r="M29" s="77">
        <f t="shared" si="47"/>
        <v>0</v>
      </c>
      <c r="N29" s="18">
        <f t="shared" si="33"/>
        <v>0</v>
      </c>
      <c r="O29" s="18">
        <f t="shared" si="34"/>
        <v>0</v>
      </c>
      <c r="P29" s="18">
        <f t="shared" si="35"/>
        <v>0</v>
      </c>
      <c r="Q29" s="18">
        <f t="shared" si="36"/>
        <v>0</v>
      </c>
      <c r="R29" s="18">
        <f t="shared" si="37"/>
        <v>1.0020961261176294E-4</v>
      </c>
      <c r="S29" s="19">
        <f t="shared" si="38"/>
        <v>2.6395745582127969E-4</v>
      </c>
      <c r="T29" s="96">
        <f t="shared" si="48"/>
        <v>2.5367185651132239E-4</v>
      </c>
      <c r="U29" s="78">
        <f t="shared" si="49"/>
        <v>1.7668601157974994E-4</v>
      </c>
      <c r="W29" s="146">
        <f t="shared" si="50"/>
        <v>-0.31443276674884302</v>
      </c>
      <c r="X29" s="104">
        <f t="shared" si="51"/>
        <v>-7.6985844931572447E-3</v>
      </c>
    </row>
    <row r="30" spans="1:28" ht="20.100000000000001" customHeight="1" thickBot="1" x14ac:dyDescent="0.3">
      <c r="A30" s="31"/>
      <c r="B30" s="25" t="s">
        <v>70</v>
      </c>
      <c r="C30" s="32">
        <f t="shared" ref="C30:F30" si="54">C14+C22</f>
        <v>0</v>
      </c>
      <c r="D30" s="33">
        <f t="shared" si="54"/>
        <v>24</v>
      </c>
      <c r="E30" s="33">
        <f t="shared" si="54"/>
        <v>29</v>
      </c>
      <c r="F30" s="33">
        <f t="shared" si="54"/>
        <v>22</v>
      </c>
      <c r="G30" s="33">
        <f t="shared" ref="G30" si="55">G14+G22</f>
        <v>0</v>
      </c>
      <c r="H30" s="33">
        <f t="shared" si="29"/>
        <v>0</v>
      </c>
      <c r="I30" s="43">
        <f t="shared" si="29"/>
        <v>0</v>
      </c>
      <c r="J30" s="32">
        <f t="shared" si="29"/>
        <v>0</v>
      </c>
      <c r="K30" s="163">
        <f t="shared" si="29"/>
        <v>0</v>
      </c>
      <c r="L30" s="2"/>
      <c r="M30" s="148">
        <f t="shared" si="47"/>
        <v>0</v>
      </c>
      <c r="N30" s="80">
        <f t="shared" si="33"/>
        <v>2.1359205121453245E-7</v>
      </c>
      <c r="O30" s="80">
        <f t="shared" si="34"/>
        <v>2.5194633758467003E-7</v>
      </c>
      <c r="P30" s="80">
        <f t="shared" si="35"/>
        <v>1.7656553800570798E-7</v>
      </c>
      <c r="Q30" s="80">
        <f t="shared" si="36"/>
        <v>0</v>
      </c>
      <c r="R30" s="80">
        <f t="shared" si="37"/>
        <v>0</v>
      </c>
      <c r="S30" s="94">
        <f t="shared" si="38"/>
        <v>0</v>
      </c>
      <c r="T30" s="236">
        <f t="shared" si="39"/>
        <v>0</v>
      </c>
      <c r="U30" s="237">
        <f t="shared" si="40"/>
        <v>0</v>
      </c>
      <c r="W30" s="109"/>
      <c r="X30" s="106">
        <f t="shared" si="5"/>
        <v>0</v>
      </c>
    </row>
    <row r="31" spans="1:28" ht="20.100000000000001" customHeight="1" x14ac:dyDescent="0.25"/>
    <row r="32" spans="1:28" ht="19.5" customHeight="1" x14ac:dyDescent="0.25"/>
    <row r="33" spans="1:24" x14ac:dyDescent="0.25">
      <c r="A33" s="1" t="s">
        <v>23</v>
      </c>
      <c r="M33" s="1" t="s">
        <v>25</v>
      </c>
      <c r="W33" s="1" t="str">
        <f>W3</f>
        <v>VARIAÇÃO (JAN-SET)</v>
      </c>
    </row>
    <row r="34" spans="1:24" ht="15.75" thickBot="1" x14ac:dyDescent="0.3"/>
    <row r="35" spans="1:24" ht="24" customHeight="1" x14ac:dyDescent="0.25">
      <c r="A35" s="470" t="s">
        <v>79</v>
      </c>
      <c r="B35" s="496"/>
      <c r="C35" s="472">
        <v>2016</v>
      </c>
      <c r="D35" s="461">
        <v>2017</v>
      </c>
      <c r="E35" s="461">
        <v>2018</v>
      </c>
      <c r="F35" s="476">
        <v>2019</v>
      </c>
      <c r="G35" s="476">
        <v>2020</v>
      </c>
      <c r="H35" s="461">
        <v>2021</v>
      </c>
      <c r="I35" s="463">
        <v>2022</v>
      </c>
      <c r="J35" s="467" t="str">
        <f>J5</f>
        <v>janeiro - setembro</v>
      </c>
      <c r="K35" s="468"/>
      <c r="M35" s="494">
        <v>2016</v>
      </c>
      <c r="N35" s="461">
        <v>2017</v>
      </c>
      <c r="O35" s="461">
        <v>2018</v>
      </c>
      <c r="P35" s="476">
        <v>2019</v>
      </c>
      <c r="Q35" s="476">
        <v>2020</v>
      </c>
      <c r="R35" s="461">
        <v>2021</v>
      </c>
      <c r="S35" s="463">
        <v>2022</v>
      </c>
      <c r="T35" s="467" t="str">
        <f>J5</f>
        <v>janeiro - setembro</v>
      </c>
      <c r="U35" s="468"/>
      <c r="W35" s="498" t="s">
        <v>82</v>
      </c>
      <c r="X35" s="499"/>
    </row>
    <row r="36" spans="1:24" ht="20.25" customHeight="1" thickBot="1" x14ac:dyDescent="0.3">
      <c r="A36" s="471"/>
      <c r="B36" s="497"/>
      <c r="C36" s="488"/>
      <c r="D36" s="469"/>
      <c r="E36" s="469"/>
      <c r="F36" s="484"/>
      <c r="G36" s="484"/>
      <c r="H36" s="469"/>
      <c r="I36" s="489"/>
      <c r="J36" s="167">
        <v>2022</v>
      </c>
      <c r="K36" s="169">
        <v>2023</v>
      </c>
      <c r="M36" s="495"/>
      <c r="N36" s="469"/>
      <c r="O36" s="469"/>
      <c r="P36" s="484"/>
      <c r="Q36" s="484"/>
      <c r="R36" s="469"/>
      <c r="S36" s="489"/>
      <c r="T36" s="167">
        <v>2022</v>
      </c>
      <c r="U36" s="169">
        <v>2023</v>
      </c>
      <c r="W36" s="131" t="s">
        <v>1</v>
      </c>
      <c r="X36" s="38" t="s">
        <v>38</v>
      </c>
    </row>
    <row r="37" spans="1:24" ht="19.5" customHeight="1" thickBot="1" x14ac:dyDescent="0.3">
      <c r="A37" s="5" t="s">
        <v>37</v>
      </c>
      <c r="B37" s="6"/>
      <c r="C37" s="13">
        <f>SUM(C38:C44)</f>
        <v>251533440</v>
      </c>
      <c r="D37" s="14">
        <f>SUM(D38:D44)</f>
        <v>288451381</v>
      </c>
      <c r="E37" s="14">
        <f t="shared" ref="E37:G37" si="56">SUM(E38:E44)</f>
        <v>313935902</v>
      </c>
      <c r="F37" s="14">
        <f t="shared" si="56"/>
        <v>351270523</v>
      </c>
      <c r="G37" s="14">
        <f t="shared" si="56"/>
        <v>187039707</v>
      </c>
      <c r="H37" s="14">
        <v>187635137</v>
      </c>
      <c r="I37" s="14">
        <v>339012306</v>
      </c>
      <c r="J37" s="14">
        <v>251990603</v>
      </c>
      <c r="K37" s="14">
        <v>281982398</v>
      </c>
      <c r="L37" s="1"/>
      <c r="M37" s="135">
        <f t="shared" ref="M37:U37" si="57">C37/C53</f>
        <v>0.4818555329437525</v>
      </c>
      <c r="N37" s="21">
        <f t="shared" si="57"/>
        <v>0.49928544278146808</v>
      </c>
      <c r="O37" s="21">
        <f t="shared" si="57"/>
        <v>0.50362223801591022</v>
      </c>
      <c r="P37" s="21">
        <f t="shared" si="57"/>
        <v>0.51390179005711611</v>
      </c>
      <c r="Q37" s="21">
        <f t="shared" si="57"/>
        <v>0.3474977010661281</v>
      </c>
      <c r="R37" s="21">
        <f t="shared" si="57"/>
        <v>0.32355607042148976</v>
      </c>
      <c r="S37" s="22">
        <f t="shared" si="57"/>
        <v>0.46344831096802946</v>
      </c>
      <c r="T37" s="20">
        <f t="shared" si="57"/>
        <v>0.4762778594262505</v>
      </c>
      <c r="U37" s="235">
        <f t="shared" si="57"/>
        <v>0.50244289173841328</v>
      </c>
      <c r="V37" s="1"/>
      <c r="W37" s="64">
        <f>(K37-J37)/J37</f>
        <v>0.11901949772309565</v>
      </c>
      <c r="X37" s="101">
        <f>(U37-T37)*100</f>
        <v>2.616503231216277</v>
      </c>
    </row>
    <row r="38" spans="1:24" ht="19.5" customHeight="1" x14ac:dyDescent="0.25">
      <c r="A38" s="24"/>
      <c r="B38" s="144" t="s">
        <v>65</v>
      </c>
      <c r="C38" s="10">
        <v>17551103</v>
      </c>
      <c r="D38" s="11">
        <v>15849278</v>
      </c>
      <c r="E38" s="11">
        <v>14538908</v>
      </c>
      <c r="F38" s="35">
        <v>21296207</v>
      </c>
      <c r="G38" s="35">
        <v>11748828</v>
      </c>
      <c r="H38" s="35">
        <v>11631529</v>
      </c>
      <c r="I38" s="12">
        <v>19065448</v>
      </c>
      <c r="J38" s="35">
        <v>14187921</v>
      </c>
      <c r="K38" s="12">
        <v>15580056</v>
      </c>
      <c r="M38" s="77">
        <f>C38/$C$37</f>
        <v>6.977642018492651E-2</v>
      </c>
      <c r="N38" s="18">
        <f>D38/$D$37</f>
        <v>5.4946098524659169E-2</v>
      </c>
      <c r="O38" s="18">
        <f>E38/$E$37</f>
        <v>4.6311708560176086E-2</v>
      </c>
      <c r="P38" s="18">
        <f>F38/$F$37</f>
        <v>6.0626228520746103E-2</v>
      </c>
      <c r="Q38" s="18">
        <f>G38/$G$37</f>
        <v>6.2814619357802998E-2</v>
      </c>
      <c r="R38" s="18">
        <f>H38/$H$37</f>
        <v>6.1990143136144059E-2</v>
      </c>
      <c r="S38" s="19">
        <f>I38/$I$37</f>
        <v>5.6238218089935649E-2</v>
      </c>
      <c r="T38" s="96">
        <f>J38/$J$37</f>
        <v>5.6303373344441736E-2</v>
      </c>
      <c r="U38" s="78">
        <f>K38/$K$37</f>
        <v>5.5251874267698085E-2</v>
      </c>
      <c r="W38" s="146">
        <f t="shared" ref="W38:W54" si="58">(K38-J38)/J38</f>
        <v>9.8121141215827185E-2</v>
      </c>
      <c r="X38" s="104">
        <f t="shared" ref="X38:X54" si="59">(U38-T38)*100</f>
        <v>-0.10514990767436505</v>
      </c>
    </row>
    <row r="39" spans="1:24" ht="19.5" customHeight="1" x14ac:dyDescent="0.25">
      <c r="A39" s="24"/>
      <c r="B39" s="144" t="s">
        <v>66</v>
      </c>
      <c r="C39" s="10">
        <v>0</v>
      </c>
      <c r="D39" s="11">
        <v>185230</v>
      </c>
      <c r="E39" s="11">
        <v>571795</v>
      </c>
      <c r="F39" s="35">
        <v>836837</v>
      </c>
      <c r="G39" s="35">
        <v>352125</v>
      </c>
      <c r="H39" s="35">
        <v>2152870</v>
      </c>
      <c r="I39" s="12">
        <v>3202546</v>
      </c>
      <c r="J39" s="35">
        <v>2406042</v>
      </c>
      <c r="K39" s="12">
        <v>2308464</v>
      </c>
      <c r="M39" s="77">
        <f>C39/$C$37</f>
        <v>0</v>
      </c>
      <c r="N39" s="18">
        <f>D39/$D$37</f>
        <v>6.4215327851039131E-4</v>
      </c>
      <c r="O39" s="18">
        <f>E39/$E$37</f>
        <v>1.8213749888345042E-3</v>
      </c>
      <c r="P39" s="18">
        <f t="shared" ref="P39:P41" si="60">F39/$F$37</f>
        <v>2.3823148975127642E-3</v>
      </c>
      <c r="Q39" s="18">
        <f t="shared" ref="Q39:Q44" si="61">G39/$G$37</f>
        <v>1.8826216403343703E-3</v>
      </c>
      <c r="R39" s="18">
        <f t="shared" ref="R39:R41" si="62">H39/$H$37</f>
        <v>1.1473703883084541E-2</v>
      </c>
      <c r="S39" s="19">
        <f t="shared" ref="S39:S41" si="63">I39/$I$37</f>
        <v>9.4466954246787728E-3</v>
      </c>
      <c r="T39" s="96">
        <f t="shared" ref="T39:T41" si="64">J39/$J$37</f>
        <v>9.5481417614608436E-3</v>
      </c>
      <c r="U39" s="78">
        <f t="shared" ref="U39:U41" si="65">K39/$K$37</f>
        <v>8.1865535450904286E-3</v>
      </c>
      <c r="W39" s="146">
        <f t="shared" si="58"/>
        <v>-4.055540177602885E-2</v>
      </c>
      <c r="X39" s="104">
        <f t="shared" si="59"/>
        <v>-0.13615882163704152</v>
      </c>
    </row>
    <row r="40" spans="1:24" ht="19.5" customHeight="1" x14ac:dyDescent="0.25">
      <c r="A40" s="24"/>
      <c r="B40" s="144" t="s">
        <v>67</v>
      </c>
      <c r="C40" s="10">
        <v>232469288</v>
      </c>
      <c r="D40" s="11">
        <v>270523923</v>
      </c>
      <c r="E40" s="11">
        <v>296614887</v>
      </c>
      <c r="F40" s="35">
        <v>326779777</v>
      </c>
      <c r="G40" s="35">
        <v>172858811</v>
      </c>
      <c r="H40" s="35">
        <v>172379523</v>
      </c>
      <c r="I40" s="12">
        <v>314469501</v>
      </c>
      <c r="J40" s="35">
        <v>233805881</v>
      </c>
      <c r="K40" s="12">
        <v>262510230</v>
      </c>
      <c r="M40" s="77">
        <f>C40/$C$37</f>
        <v>0.92420828021912316</v>
      </c>
      <c r="N40" s="18">
        <f>D40/$D$37</f>
        <v>0.93784929044940157</v>
      </c>
      <c r="O40" s="18">
        <f>E40/$E$37</f>
        <v>0.94482626902608924</v>
      </c>
      <c r="P40" s="18">
        <f t="shared" si="60"/>
        <v>0.930279529888137</v>
      </c>
      <c r="Q40" s="18">
        <f t="shared" si="61"/>
        <v>0.924182430418371</v>
      </c>
      <c r="R40" s="18">
        <f t="shared" si="62"/>
        <v>0.91869532410659316</v>
      </c>
      <c r="S40" s="19">
        <f t="shared" si="63"/>
        <v>0.92760497313628487</v>
      </c>
      <c r="T40" s="96">
        <f t="shared" si="64"/>
        <v>0.92783571377858087</v>
      </c>
      <c r="U40" s="78">
        <f t="shared" si="65"/>
        <v>0.93094544858789374</v>
      </c>
      <c r="W40" s="146">
        <f t="shared" si="58"/>
        <v>0.12277000423269935</v>
      </c>
      <c r="X40" s="104">
        <f t="shared" si="59"/>
        <v>0.31097348093128696</v>
      </c>
    </row>
    <row r="41" spans="1:24" ht="19.5" customHeight="1" x14ac:dyDescent="0.25">
      <c r="A41" s="24"/>
      <c r="B41" t="s">
        <v>68</v>
      </c>
      <c r="C41" s="10">
        <v>1513049</v>
      </c>
      <c r="D41" s="11">
        <v>1892950</v>
      </c>
      <c r="E41" s="11">
        <v>2210312</v>
      </c>
      <c r="F41" s="35">
        <v>2357702</v>
      </c>
      <c r="G41" s="35">
        <v>2079943</v>
      </c>
      <c r="H41" s="35">
        <v>1471215</v>
      </c>
      <c r="I41" s="12">
        <v>2274811</v>
      </c>
      <c r="J41" s="35">
        <v>1590759</v>
      </c>
      <c r="K41" s="12">
        <v>1583648</v>
      </c>
      <c r="M41" s="77">
        <f>C41/$C$37</f>
        <v>6.0152995959503438E-3</v>
      </c>
      <c r="N41" s="18">
        <f>D41/$D$37</f>
        <v>6.562457747428847E-3</v>
      </c>
      <c r="O41" s="18">
        <f>E41/$E$37</f>
        <v>7.0406474249001313E-3</v>
      </c>
      <c r="P41" s="18">
        <f t="shared" si="60"/>
        <v>6.7119266936041767E-3</v>
      </c>
      <c r="Q41" s="18">
        <f t="shared" si="61"/>
        <v>1.1120328583491632E-2</v>
      </c>
      <c r="R41" s="18">
        <f t="shared" si="62"/>
        <v>7.8408288741782951E-3</v>
      </c>
      <c r="S41" s="19">
        <f t="shared" si="63"/>
        <v>6.710113349100667E-3</v>
      </c>
      <c r="T41" s="96">
        <f t="shared" si="64"/>
        <v>6.3127711155165573E-3</v>
      </c>
      <c r="U41" s="78">
        <f t="shared" si="65"/>
        <v>5.6161235993177133E-3</v>
      </c>
      <c r="W41" s="146">
        <f t="shared" si="58"/>
        <v>-4.4701931593660637E-3</v>
      </c>
      <c r="X41" s="104">
        <f t="shared" si="59"/>
        <v>-6.9664751619884391E-2</v>
      </c>
    </row>
    <row r="42" spans="1:24" ht="19.5" customHeight="1" x14ac:dyDescent="0.25">
      <c r="A42" s="24"/>
      <c r="B42" t="s">
        <v>84</v>
      </c>
      <c r="C42" s="10"/>
      <c r="D42" s="11"/>
      <c r="E42" s="11"/>
      <c r="F42" s="35">
        <v>0</v>
      </c>
      <c r="G42" s="35">
        <v>0</v>
      </c>
      <c r="H42" s="35">
        <v>0</v>
      </c>
      <c r="I42" s="12">
        <v>0</v>
      </c>
      <c r="J42" s="35">
        <v>0</v>
      </c>
      <c r="K42" s="12">
        <v>0</v>
      </c>
      <c r="M42" s="77">
        <f t="shared" ref="M42:M44" si="66">C42/$C$37</f>
        <v>0</v>
      </c>
      <c r="N42" s="18">
        <f t="shared" ref="N42:N44" si="67">D42/$D$37</f>
        <v>0</v>
      </c>
      <c r="O42" s="18">
        <f t="shared" ref="O42:O44" si="68">E42/$E$37</f>
        <v>0</v>
      </c>
      <c r="P42" s="18">
        <f t="shared" ref="P42:P44" si="69">F42/$F$37</f>
        <v>0</v>
      </c>
      <c r="Q42" s="18">
        <f t="shared" si="61"/>
        <v>0</v>
      </c>
      <c r="R42" s="18">
        <f t="shared" ref="R42:R44" si="70">H42/$H$37</f>
        <v>0</v>
      </c>
      <c r="S42" s="19">
        <f t="shared" ref="S42:S44" si="71">I42/$I$37</f>
        <v>0</v>
      </c>
      <c r="T42" s="96">
        <f t="shared" ref="T42:T44" si="72">J42/$J$37</f>
        <v>0</v>
      </c>
      <c r="U42" s="78">
        <f t="shared" ref="U42:U44" si="73">K42/$K$37</f>
        <v>0</v>
      </c>
      <c r="W42" s="146"/>
      <c r="X42" s="104">
        <f t="shared" ref="X42:X44" si="74">(U42-T42)*100</f>
        <v>0</v>
      </c>
    </row>
    <row r="43" spans="1:24" ht="19.5" customHeight="1" x14ac:dyDescent="0.25">
      <c r="A43" s="24"/>
      <c r="B43" t="s">
        <v>85</v>
      </c>
      <c r="C43" s="10"/>
      <c r="D43" s="11"/>
      <c r="E43" s="11"/>
      <c r="F43" s="35">
        <v>0</v>
      </c>
      <c r="G43" s="35">
        <v>0</v>
      </c>
      <c r="H43" s="35">
        <v>0</v>
      </c>
      <c r="I43" s="12">
        <v>0</v>
      </c>
      <c r="J43" s="35">
        <v>0</v>
      </c>
      <c r="K43" s="12">
        <v>0</v>
      </c>
      <c r="M43" s="77">
        <f t="shared" si="66"/>
        <v>0</v>
      </c>
      <c r="N43" s="18">
        <f t="shared" si="67"/>
        <v>0</v>
      </c>
      <c r="O43" s="18">
        <f t="shared" si="68"/>
        <v>0</v>
      </c>
      <c r="P43" s="18">
        <f t="shared" si="69"/>
        <v>0</v>
      </c>
      <c r="Q43" s="18">
        <f t="shared" si="61"/>
        <v>0</v>
      </c>
      <c r="R43" s="18">
        <f t="shared" si="70"/>
        <v>0</v>
      </c>
      <c r="S43" s="19">
        <f t="shared" si="71"/>
        <v>0</v>
      </c>
      <c r="T43" s="96">
        <f t="shared" si="72"/>
        <v>0</v>
      </c>
      <c r="U43" s="78">
        <f t="shared" si="73"/>
        <v>0</v>
      </c>
      <c r="W43" s="146"/>
      <c r="X43" s="104">
        <f t="shared" si="74"/>
        <v>0</v>
      </c>
    </row>
    <row r="44" spans="1:24" ht="19.5" customHeight="1" thickBot="1" x14ac:dyDescent="0.3">
      <c r="A44" s="24"/>
      <c r="B44" t="s">
        <v>70</v>
      </c>
      <c r="C44" s="10">
        <v>0</v>
      </c>
      <c r="D44" s="11">
        <v>0</v>
      </c>
      <c r="E44" s="11">
        <v>0</v>
      </c>
      <c r="F44" s="35">
        <v>0</v>
      </c>
      <c r="G44" s="35"/>
      <c r="H44" s="35"/>
      <c r="I44" s="12"/>
      <c r="J44" s="35"/>
      <c r="K44" s="12"/>
      <c r="M44" s="77">
        <f t="shared" si="66"/>
        <v>0</v>
      </c>
      <c r="N44" s="18">
        <f t="shared" si="67"/>
        <v>0</v>
      </c>
      <c r="O44" s="18">
        <f t="shared" si="68"/>
        <v>0</v>
      </c>
      <c r="P44" s="18">
        <f t="shared" si="69"/>
        <v>0</v>
      </c>
      <c r="Q44" s="18">
        <f t="shared" si="61"/>
        <v>0</v>
      </c>
      <c r="R44" s="18">
        <f t="shared" si="70"/>
        <v>0</v>
      </c>
      <c r="S44" s="19">
        <f t="shared" si="71"/>
        <v>0</v>
      </c>
      <c r="T44" s="96">
        <f t="shared" si="72"/>
        <v>0</v>
      </c>
      <c r="U44" s="78">
        <f t="shared" si="73"/>
        <v>0</v>
      </c>
      <c r="W44" s="146"/>
      <c r="X44" s="104">
        <f t="shared" si="74"/>
        <v>0</v>
      </c>
    </row>
    <row r="45" spans="1:24" ht="19.5" customHeight="1" thickBot="1" x14ac:dyDescent="0.3">
      <c r="A45" s="5" t="s">
        <v>36</v>
      </c>
      <c r="B45" s="6"/>
      <c r="C45" s="13">
        <f>SUM(C46:C52)</f>
        <v>270476629</v>
      </c>
      <c r="D45" s="14">
        <f>SUM(D46:D52)</f>
        <v>289277021</v>
      </c>
      <c r="E45" s="14">
        <f t="shared" ref="E45:G45" si="75">SUM(E46:E52)</f>
        <v>309420015</v>
      </c>
      <c r="F45" s="14">
        <f t="shared" si="75"/>
        <v>332265767</v>
      </c>
      <c r="G45" s="14">
        <f t="shared" si="75"/>
        <v>351207615</v>
      </c>
      <c r="H45" s="14">
        <v>392280229</v>
      </c>
      <c r="I45" s="14">
        <v>392487406</v>
      </c>
      <c r="J45" s="14">
        <v>277092574</v>
      </c>
      <c r="K45" s="14">
        <v>279240385</v>
      </c>
      <c r="L45" s="1"/>
      <c r="M45" s="135">
        <f t="shared" ref="M45:U45" si="76">C45/C53</f>
        <v>0.5181444670562475</v>
      </c>
      <c r="N45" s="21">
        <f t="shared" si="76"/>
        <v>0.50071455721853186</v>
      </c>
      <c r="O45" s="21">
        <f t="shared" si="76"/>
        <v>0.49637776198408973</v>
      </c>
      <c r="P45" s="21">
        <f t="shared" si="76"/>
        <v>0.48609820994288394</v>
      </c>
      <c r="Q45" s="21">
        <f t="shared" si="76"/>
        <v>0.6525022989338719</v>
      </c>
      <c r="R45" s="21">
        <f t="shared" si="76"/>
        <v>0.67644392957851029</v>
      </c>
      <c r="S45" s="22">
        <f t="shared" si="76"/>
        <v>0.53655168903197048</v>
      </c>
      <c r="T45" s="20">
        <f t="shared" si="76"/>
        <v>0.52372214057374955</v>
      </c>
      <c r="U45" s="235">
        <f t="shared" si="76"/>
        <v>0.49755710826158672</v>
      </c>
      <c r="V45" s="1"/>
      <c r="W45" s="64">
        <f t="shared" si="58"/>
        <v>7.751239843764272E-3</v>
      </c>
      <c r="X45" s="101">
        <f t="shared" si="59"/>
        <v>-2.6165032312162828</v>
      </c>
    </row>
    <row r="46" spans="1:24" ht="19.5" customHeight="1" x14ac:dyDescent="0.25">
      <c r="A46" s="24"/>
      <c r="B46" t="s">
        <v>65</v>
      </c>
      <c r="C46" s="10">
        <v>17086626</v>
      </c>
      <c r="D46" s="11">
        <v>16108422</v>
      </c>
      <c r="E46" s="11">
        <v>16184808</v>
      </c>
      <c r="F46" s="35">
        <v>19120692</v>
      </c>
      <c r="G46" s="35">
        <v>20576507</v>
      </c>
      <c r="H46" s="35">
        <v>19983787</v>
      </c>
      <c r="I46" s="12">
        <v>18054125</v>
      </c>
      <c r="J46" s="35">
        <v>13302534</v>
      </c>
      <c r="K46" s="12">
        <v>13122870</v>
      </c>
      <c r="M46" s="77">
        <f>C46/$C$45</f>
        <v>6.3172282437755467E-2</v>
      </c>
      <c r="N46" s="18">
        <f>D46/$D$45</f>
        <v>5.568510745967617E-2</v>
      </c>
      <c r="O46" s="18">
        <f>E46/$E$45</f>
        <v>5.2306920093711455E-2</v>
      </c>
      <c r="P46" s="18">
        <f>F46/$F$45</f>
        <v>5.7546379732823935E-2</v>
      </c>
      <c r="Q46" s="18">
        <f>G46/$G$45</f>
        <v>5.8587872589266038E-2</v>
      </c>
      <c r="R46" s="18">
        <f>H46/$H$45</f>
        <v>5.0942631115880176E-2</v>
      </c>
      <c r="S46" s="19">
        <f>I46/$I$45</f>
        <v>4.5999246661178217E-2</v>
      </c>
      <c r="T46" s="96">
        <f>J46/$J$45</f>
        <v>4.8007544222386844E-2</v>
      </c>
      <c r="U46" s="78">
        <f>K46/$K$45</f>
        <v>4.6994885786309171E-2</v>
      </c>
      <c r="W46" s="146">
        <f t="shared" si="58"/>
        <v>-1.3505998180497039E-2</v>
      </c>
      <c r="X46" s="104">
        <f t="shared" si="59"/>
        <v>-0.10126584360776736</v>
      </c>
    </row>
    <row r="47" spans="1:24" ht="19.5" customHeight="1" x14ac:dyDescent="0.25">
      <c r="A47" s="24"/>
      <c r="B47" t="s">
        <v>66</v>
      </c>
      <c r="C47" s="10">
        <v>0</v>
      </c>
      <c r="D47" s="11">
        <v>0</v>
      </c>
      <c r="E47" s="11">
        <v>0</v>
      </c>
      <c r="F47" s="35">
        <v>0</v>
      </c>
      <c r="G47" s="35">
        <v>0</v>
      </c>
      <c r="H47" s="35">
        <v>0</v>
      </c>
      <c r="I47" s="12">
        <v>0</v>
      </c>
      <c r="J47" s="35">
        <v>0</v>
      </c>
      <c r="K47" s="12">
        <v>0</v>
      </c>
      <c r="M47" s="77">
        <f>C47/$C$45</f>
        <v>0</v>
      </c>
      <c r="N47" s="18">
        <f>D47/$D$45</f>
        <v>0</v>
      </c>
      <c r="O47" s="18">
        <f>E47/$E$45</f>
        <v>0</v>
      </c>
      <c r="P47" s="18">
        <f t="shared" ref="P47:P49" si="77">F47/$F$45</f>
        <v>0</v>
      </c>
      <c r="Q47" s="18">
        <f t="shared" ref="Q47:Q52" si="78">G47/$G$45</f>
        <v>0</v>
      </c>
      <c r="R47" s="18">
        <f t="shared" ref="R47:R49" si="79">H47/$H$45</f>
        <v>0</v>
      </c>
      <c r="S47" s="19">
        <f t="shared" ref="S47:S49" si="80">I47/$I$45</f>
        <v>0</v>
      </c>
      <c r="T47" s="96">
        <f t="shared" ref="T47:T49" si="81">J47/$J$45</f>
        <v>0</v>
      </c>
      <c r="U47" s="78">
        <f t="shared" ref="U47:U49" si="82">K47/$K$45</f>
        <v>0</v>
      </c>
      <c r="W47" s="146"/>
      <c r="X47" s="104">
        <f t="shared" ref="X47:X52" si="83">(U47-T47)*100</f>
        <v>0</v>
      </c>
    </row>
    <row r="48" spans="1:24" ht="19.5" customHeight="1" x14ac:dyDescent="0.25">
      <c r="A48" s="24"/>
      <c r="B48" t="s">
        <v>67</v>
      </c>
      <c r="C48" s="10">
        <v>253050257</v>
      </c>
      <c r="D48" s="11">
        <v>272771335</v>
      </c>
      <c r="E48" s="11">
        <v>292878441</v>
      </c>
      <c r="F48" s="35">
        <v>312581989</v>
      </c>
      <c r="G48" s="35">
        <v>330014523</v>
      </c>
      <c r="H48" s="35">
        <v>371649235</v>
      </c>
      <c r="I48" s="12">
        <v>373769449</v>
      </c>
      <c r="J48" s="35">
        <v>263264380</v>
      </c>
      <c r="K48" s="12">
        <v>265743670</v>
      </c>
      <c r="M48" s="77">
        <f>C48/$C$45</f>
        <v>0.93557161642975073</v>
      </c>
      <c r="N48" s="18">
        <f>D48/$D$45</f>
        <v>0.9429415929998809</v>
      </c>
      <c r="O48" s="18">
        <f>E48/$E$45</f>
        <v>0.94654006464320029</v>
      </c>
      <c r="P48" s="18">
        <f t="shared" si="77"/>
        <v>0.94075893469940286</v>
      </c>
      <c r="Q48" s="18">
        <f t="shared" si="78"/>
        <v>0.9396565134272501</v>
      </c>
      <c r="R48" s="18">
        <f t="shared" si="79"/>
        <v>0.94740751005322776</v>
      </c>
      <c r="S48" s="19">
        <f t="shared" si="80"/>
        <v>0.95230940734949343</v>
      </c>
      <c r="T48" s="96">
        <f t="shared" si="81"/>
        <v>0.95009540024699468</v>
      </c>
      <c r="U48" s="78">
        <f t="shared" si="82"/>
        <v>0.95166632147423802</v>
      </c>
      <c r="W48" s="146">
        <f t="shared" ref="W48:W51" si="84">(K48-J48)/J48</f>
        <v>9.4174912686630832E-3</v>
      </c>
      <c r="X48" s="104">
        <f t="shared" si="83"/>
        <v>0.15709212272433382</v>
      </c>
    </row>
    <row r="49" spans="1:24" ht="19.5" customHeight="1" x14ac:dyDescent="0.25">
      <c r="A49" s="24"/>
      <c r="B49" t="s">
        <v>68</v>
      </c>
      <c r="C49" s="10">
        <v>339746</v>
      </c>
      <c r="D49" s="11">
        <v>396848</v>
      </c>
      <c r="E49" s="11">
        <v>356312</v>
      </c>
      <c r="F49" s="35">
        <v>562831</v>
      </c>
      <c r="G49" s="35">
        <v>616585</v>
      </c>
      <c r="H49" s="35">
        <v>576778</v>
      </c>
      <c r="I49" s="12">
        <v>463965</v>
      </c>
      <c r="J49" s="35">
        <v>362510</v>
      </c>
      <c r="K49" s="12">
        <v>312279</v>
      </c>
      <c r="M49" s="77">
        <f>C49/$C$45</f>
        <v>1.2561011324937802E-3</v>
      </c>
      <c r="N49" s="18">
        <f>D49/$D$45</f>
        <v>1.3718614725363892E-3</v>
      </c>
      <c r="O49" s="18">
        <f>E49/$E$45</f>
        <v>1.1515480018317497E-3</v>
      </c>
      <c r="P49" s="18">
        <f t="shared" si="77"/>
        <v>1.693918109836455E-3</v>
      </c>
      <c r="Q49" s="18">
        <f t="shared" si="78"/>
        <v>1.7556139834838148E-3</v>
      </c>
      <c r="R49" s="18">
        <f t="shared" si="79"/>
        <v>1.470321360498645E-3</v>
      </c>
      <c r="S49" s="19">
        <f t="shared" si="80"/>
        <v>1.1821143631803564E-3</v>
      </c>
      <c r="T49" s="96">
        <f t="shared" si="81"/>
        <v>1.3082631366367833E-3</v>
      </c>
      <c r="U49" s="78">
        <f t="shared" si="82"/>
        <v>1.1183160344088482E-3</v>
      </c>
      <c r="W49" s="146">
        <f t="shared" si="84"/>
        <v>-0.13856445339438911</v>
      </c>
      <c r="X49" s="104">
        <f t="shared" si="83"/>
        <v>-1.8994710222793511E-2</v>
      </c>
    </row>
    <row r="50" spans="1:24" ht="19.5" customHeight="1" x14ac:dyDescent="0.25">
      <c r="A50" s="24"/>
      <c r="B50" t="s">
        <v>84</v>
      </c>
      <c r="C50" s="10"/>
      <c r="D50" s="11"/>
      <c r="E50" s="11"/>
      <c r="F50" s="35">
        <v>0</v>
      </c>
      <c r="G50" s="35">
        <v>0</v>
      </c>
      <c r="H50" s="35">
        <v>31630</v>
      </c>
      <c r="I50" s="12">
        <v>88227</v>
      </c>
      <c r="J50" s="35">
        <v>82600</v>
      </c>
      <c r="K50" s="12">
        <v>9629</v>
      </c>
      <c r="M50" s="77">
        <f t="shared" ref="M50:M52" si="85">C50/$C$45</f>
        <v>0</v>
      </c>
      <c r="N50" s="18">
        <f t="shared" ref="N50:N52" si="86">D50/$D$45</f>
        <v>0</v>
      </c>
      <c r="O50" s="18">
        <f t="shared" ref="O50:O52" si="87">E50/$E$45</f>
        <v>0</v>
      </c>
      <c r="P50" s="18">
        <f t="shared" ref="P50:P52" si="88">F50/$F$45</f>
        <v>0</v>
      </c>
      <c r="Q50" s="18">
        <f t="shared" si="78"/>
        <v>0</v>
      </c>
      <c r="R50" s="18">
        <f t="shared" ref="R50:R52" si="89">H50/$H$45</f>
        <v>8.0631134739140778E-5</v>
      </c>
      <c r="S50" s="19">
        <f t="shared" ref="S50:S52" si="90">I50/$I$45</f>
        <v>2.2478937833740327E-4</v>
      </c>
      <c r="T50" s="96">
        <f t="shared" ref="T50:T52" si="91">J50/$J$45</f>
        <v>2.9809532174615404E-4</v>
      </c>
      <c r="U50" s="78">
        <f t="shared" ref="U50:U52" si="92">K50/$K$45</f>
        <v>3.4482834565637775E-5</v>
      </c>
      <c r="W50" s="146">
        <f t="shared" si="84"/>
        <v>-0.8834261501210654</v>
      </c>
      <c r="X50" s="104">
        <f t="shared" si="83"/>
        <v>-2.6361248718051629E-2</v>
      </c>
    </row>
    <row r="51" spans="1:24" ht="19.5" customHeight="1" x14ac:dyDescent="0.25">
      <c r="A51" s="24"/>
      <c r="B51" t="s">
        <v>85</v>
      </c>
      <c r="C51" s="10"/>
      <c r="D51" s="11"/>
      <c r="E51" s="11"/>
      <c r="F51" s="35">
        <v>0</v>
      </c>
      <c r="G51" s="35">
        <v>0</v>
      </c>
      <c r="H51" s="35">
        <v>38799</v>
      </c>
      <c r="I51" s="12">
        <v>111640</v>
      </c>
      <c r="J51" s="35">
        <v>80550</v>
      </c>
      <c r="K51" s="12">
        <v>51937</v>
      </c>
      <c r="M51" s="77">
        <f t="shared" si="85"/>
        <v>0</v>
      </c>
      <c r="N51" s="18">
        <f t="shared" si="86"/>
        <v>0</v>
      </c>
      <c r="O51" s="18">
        <f t="shared" si="87"/>
        <v>0</v>
      </c>
      <c r="P51" s="18">
        <f t="shared" si="88"/>
        <v>0</v>
      </c>
      <c r="Q51" s="18">
        <f t="shared" si="78"/>
        <v>0</v>
      </c>
      <c r="R51" s="18">
        <f t="shared" si="89"/>
        <v>9.8906335654249856E-5</v>
      </c>
      <c r="S51" s="19">
        <f t="shared" si="90"/>
        <v>2.8444224781062145E-4</v>
      </c>
      <c r="T51" s="96">
        <f t="shared" si="91"/>
        <v>2.9069707223550493E-4</v>
      </c>
      <c r="U51" s="78">
        <f t="shared" si="92"/>
        <v>1.8599387047829775E-4</v>
      </c>
      <c r="W51" s="146">
        <f t="shared" si="84"/>
        <v>-0.35522036002482932</v>
      </c>
      <c r="X51" s="104">
        <f t="shared" si="83"/>
        <v>-1.0470320175720717E-2</v>
      </c>
    </row>
    <row r="52" spans="1:24" ht="19.5" customHeight="1" thickBot="1" x14ac:dyDescent="0.3">
      <c r="A52" s="24"/>
      <c r="B52" t="s">
        <v>70</v>
      </c>
      <c r="C52" s="10">
        <v>0</v>
      </c>
      <c r="D52" s="11">
        <v>416</v>
      </c>
      <c r="E52" s="11">
        <v>454</v>
      </c>
      <c r="F52" s="35">
        <v>255</v>
      </c>
      <c r="G52" s="35"/>
      <c r="H52" s="35"/>
      <c r="I52" s="12"/>
      <c r="J52" s="10"/>
      <c r="K52" s="162"/>
      <c r="M52" s="77">
        <f t="shared" si="85"/>
        <v>0</v>
      </c>
      <c r="N52" s="18">
        <f t="shared" si="86"/>
        <v>1.4380679065413909E-6</v>
      </c>
      <c r="O52" s="18">
        <f t="shared" si="87"/>
        <v>1.4672612565156783E-6</v>
      </c>
      <c r="P52" s="18">
        <f t="shared" si="88"/>
        <v>7.6745793676662458E-7</v>
      </c>
      <c r="Q52" s="18">
        <f t="shared" si="78"/>
        <v>0</v>
      </c>
      <c r="R52" s="18">
        <f t="shared" si="89"/>
        <v>0</v>
      </c>
      <c r="S52" s="19">
        <f t="shared" si="90"/>
        <v>0</v>
      </c>
      <c r="T52" s="96">
        <f t="shared" si="91"/>
        <v>0</v>
      </c>
      <c r="U52" s="78">
        <f t="shared" si="92"/>
        <v>0</v>
      </c>
      <c r="W52" s="146"/>
      <c r="X52" s="104">
        <f t="shared" si="83"/>
        <v>0</v>
      </c>
    </row>
    <row r="53" spans="1:24" ht="19.5" customHeight="1" thickBot="1" x14ac:dyDescent="0.3">
      <c r="A53" s="74" t="s">
        <v>21</v>
      </c>
      <c r="B53" s="100"/>
      <c r="C53" s="143">
        <f>C37+C45</f>
        <v>522010069</v>
      </c>
      <c r="D53" s="84">
        <f>D37+D45</f>
        <v>577728402</v>
      </c>
      <c r="E53" s="84">
        <f>E37+E45</f>
        <v>623355917</v>
      </c>
      <c r="F53" s="84">
        <f>F37+F45</f>
        <v>683536290</v>
      </c>
      <c r="G53" s="84">
        <f>G37+G45</f>
        <v>538247322</v>
      </c>
      <c r="H53" s="84">
        <f t="shared" ref="H53:I53" si="93">H37+H45</f>
        <v>579915366</v>
      </c>
      <c r="I53" s="168">
        <f t="shared" si="93"/>
        <v>731499712</v>
      </c>
      <c r="J53" s="191">
        <f>J37+J45</f>
        <v>529083177</v>
      </c>
      <c r="K53" s="145">
        <f>K37+K45</f>
        <v>561222783</v>
      </c>
      <c r="M53" s="147">
        <f t="shared" ref="M53:U53" si="94">M37+M45</f>
        <v>1</v>
      </c>
      <c r="N53" s="150">
        <f t="shared" si="94"/>
        <v>1</v>
      </c>
      <c r="O53" s="150">
        <f t="shared" si="94"/>
        <v>1</v>
      </c>
      <c r="P53" s="150">
        <f t="shared" si="94"/>
        <v>1</v>
      </c>
      <c r="Q53" s="150">
        <f t="shared" si="94"/>
        <v>1</v>
      </c>
      <c r="R53" s="150">
        <f t="shared" ref="R53" si="95">R37+R45</f>
        <v>1</v>
      </c>
      <c r="S53" s="151">
        <f t="shared" si="94"/>
        <v>1</v>
      </c>
      <c r="T53" s="243">
        <f t="shared" si="94"/>
        <v>1</v>
      </c>
      <c r="U53" s="178">
        <f t="shared" si="94"/>
        <v>1</v>
      </c>
      <c r="W53" s="239">
        <f t="shared" si="58"/>
        <v>6.074584752862025E-2</v>
      </c>
      <c r="X53" s="156">
        <f t="shared" si="59"/>
        <v>0</v>
      </c>
    </row>
    <row r="54" spans="1:24" ht="19.5" customHeight="1" x14ac:dyDescent="0.25">
      <c r="A54" s="24"/>
      <c r="B54" t="s">
        <v>65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H54" si="96">F38+F46</f>
        <v>40416899</v>
      </c>
      <c r="G54" s="11">
        <f t="shared" ref="G54" si="97">G38+G46</f>
        <v>32325335</v>
      </c>
      <c r="H54" s="11">
        <f t="shared" si="96"/>
        <v>31615316</v>
      </c>
      <c r="I54" s="12">
        <f>I38+I46</f>
        <v>37119573</v>
      </c>
      <c r="J54" s="10">
        <f t="shared" ref="J54:K54" si="98">J38+J46</f>
        <v>27490455</v>
      </c>
      <c r="K54" s="162">
        <f t="shared" si="98"/>
        <v>28702926</v>
      </c>
      <c r="L54" s="2"/>
      <c r="M54" s="77">
        <f>C54/$C$53</f>
        <v>6.6354522751552514E-2</v>
      </c>
      <c r="N54" s="18">
        <f>D54/$D$53</f>
        <v>5.5316131056336745E-2</v>
      </c>
      <c r="O54" s="18">
        <f>E54/$E$53</f>
        <v>4.9287598243813575E-2</v>
      </c>
      <c r="P54" s="18">
        <f>F54/$F$53</f>
        <v>5.9129119538042375E-2</v>
      </c>
      <c r="Q54" s="18">
        <f>G54/$G$53</f>
        <v>6.0056657374321316E-2</v>
      </c>
      <c r="R54" s="18">
        <f>H54/$H$53</f>
        <v>5.4517120693090927E-2</v>
      </c>
      <c r="S54" s="19">
        <f>I54/$I$53</f>
        <v>5.0744480675885759E-2</v>
      </c>
      <c r="T54" s="96">
        <f>J54/$J$53</f>
        <v>5.19586639588051E-2</v>
      </c>
      <c r="U54" s="78">
        <f>K54/$K$53</f>
        <v>5.1143550955948983E-2</v>
      </c>
      <c r="W54" s="107">
        <f t="shared" si="58"/>
        <v>4.410516304659199E-2</v>
      </c>
      <c r="X54" s="108">
        <f t="shared" si="59"/>
        <v>-8.1511300285611737E-2</v>
      </c>
    </row>
    <row r="55" spans="1:24" ht="19.5" customHeight="1" x14ac:dyDescent="0.25">
      <c r="A55" s="24"/>
      <c r="B55" t="s">
        <v>66</v>
      </c>
      <c r="C55" s="10">
        <f t="shared" ref="C55:E55" si="99">C39+C47</f>
        <v>0</v>
      </c>
      <c r="D55" s="11">
        <f t="shared" si="99"/>
        <v>185230</v>
      </c>
      <c r="E55" s="11">
        <f t="shared" si="99"/>
        <v>571795</v>
      </c>
      <c r="F55" s="11">
        <f t="shared" ref="F55:H55" si="100">F39+F47</f>
        <v>836837</v>
      </c>
      <c r="G55" s="11">
        <f t="shared" ref="G55" si="101">G39+G47</f>
        <v>352125</v>
      </c>
      <c r="H55" s="11">
        <f t="shared" si="100"/>
        <v>2152870</v>
      </c>
      <c r="I55" s="12">
        <f t="shared" ref="I55:K60" si="102">I39+I47</f>
        <v>3202546</v>
      </c>
      <c r="J55" s="10">
        <f t="shared" si="102"/>
        <v>2406042</v>
      </c>
      <c r="K55" s="162">
        <f t="shared" si="102"/>
        <v>2308464</v>
      </c>
      <c r="L55" s="2"/>
      <c r="M55" s="77">
        <f t="shared" ref="M55:M60" si="103">C55/$C$53</f>
        <v>0</v>
      </c>
      <c r="N55" s="18">
        <f t="shared" ref="N55:N60" si="104">D55/$D$53</f>
        <v>3.2061778399463211E-4</v>
      </c>
      <c r="O55" s="18">
        <f t="shared" ref="O55:O60" si="105">E55/$E$53</f>
        <v>9.172849481430365E-4</v>
      </c>
      <c r="P55" s="18">
        <f t="shared" ref="P55:P60" si="106">F55/$F$53</f>
        <v>1.2242758903115445E-3</v>
      </c>
      <c r="Q55" s="18">
        <f t="shared" ref="Q55:Q60" si="107">G55/$G$53</f>
        <v>6.5420669199353675E-4</v>
      </c>
      <c r="R55" s="18">
        <f t="shared" ref="R55:R60" si="108">H55/$H$53</f>
        <v>3.7123865415906224E-3</v>
      </c>
      <c r="S55" s="19">
        <f t="shared" ref="S55:S60" si="109">I55/$I$53</f>
        <v>4.3780550387967892E-3</v>
      </c>
      <c r="T55" s="96">
        <f t="shared" ref="T55:T60" si="110">J55/$J$53</f>
        <v>4.5475685196469592E-3</v>
      </c>
      <c r="U55" s="78">
        <f t="shared" ref="U55:U60" si="111">K55/$K$53</f>
        <v>4.1132756365665933E-3</v>
      </c>
      <c r="W55" s="146">
        <f t="shared" ref="W55:W57" si="112">(K55-J55)/J55</f>
        <v>-4.055540177602885E-2</v>
      </c>
      <c r="X55" s="104">
        <f t="shared" ref="X55:X57" si="113">(U55-T55)*100</f>
        <v>-4.3429288308036593E-2</v>
      </c>
    </row>
    <row r="56" spans="1:24" ht="19.5" customHeight="1" x14ac:dyDescent="0.25">
      <c r="A56" s="24"/>
      <c r="B56" t="s">
        <v>67</v>
      </c>
      <c r="C56" s="10">
        <f t="shared" ref="C56:E56" si="114">C40+C48</f>
        <v>485519545</v>
      </c>
      <c r="D56" s="11">
        <f t="shared" si="114"/>
        <v>543295258</v>
      </c>
      <c r="E56" s="11">
        <f t="shared" si="114"/>
        <v>589493328</v>
      </c>
      <c r="F56" s="11">
        <f t="shared" ref="F56:H56" si="115">F40+F48</f>
        <v>639361766</v>
      </c>
      <c r="G56" s="11">
        <f t="shared" ref="G56" si="116">G40+G48</f>
        <v>502873334</v>
      </c>
      <c r="H56" s="11">
        <f t="shared" si="115"/>
        <v>544028758</v>
      </c>
      <c r="I56" s="12">
        <f t="shared" si="102"/>
        <v>688238950</v>
      </c>
      <c r="J56" s="10">
        <f t="shared" si="102"/>
        <v>497070261</v>
      </c>
      <c r="K56" s="162">
        <f t="shared" si="102"/>
        <v>528253900</v>
      </c>
      <c r="L56" s="2"/>
      <c r="M56" s="77">
        <f t="shared" si="103"/>
        <v>0.93009613000395974</v>
      </c>
      <c r="N56" s="18">
        <f t="shared" si="104"/>
        <v>0.94039908046618759</v>
      </c>
      <c r="O56" s="18">
        <f t="shared" si="105"/>
        <v>0.94567695905900895</v>
      </c>
      <c r="P56" s="18">
        <f t="shared" si="106"/>
        <v>0.93537354980816012</v>
      </c>
      <c r="Q56" s="18">
        <f t="shared" si="107"/>
        <v>0.93427930515555824</v>
      </c>
      <c r="R56" s="18">
        <f t="shared" si="108"/>
        <v>0.9381175079951235</v>
      </c>
      <c r="S56" s="19">
        <f t="shared" si="109"/>
        <v>0.94086017903996111</v>
      </c>
      <c r="T56" s="96">
        <f t="shared" si="110"/>
        <v>0.93949360442431906</v>
      </c>
      <c r="U56" s="78">
        <f t="shared" si="111"/>
        <v>0.94125526618187916</v>
      </c>
      <c r="W56" s="146">
        <f t="shared" si="112"/>
        <v>6.2734871599972861E-2</v>
      </c>
      <c r="X56" s="104">
        <f t="shared" si="113"/>
        <v>0.17616617575600957</v>
      </c>
    </row>
    <row r="57" spans="1:24" ht="19.5" customHeight="1" x14ac:dyDescent="0.25">
      <c r="A57" s="24"/>
      <c r="B57" t="s">
        <v>68</v>
      </c>
      <c r="C57" s="10">
        <f t="shared" ref="C57:E57" si="117">C41+C49</f>
        <v>1852795</v>
      </c>
      <c r="D57" s="11">
        <f t="shared" si="117"/>
        <v>2289798</v>
      </c>
      <c r="E57" s="11">
        <f t="shared" si="117"/>
        <v>2566624</v>
      </c>
      <c r="F57" s="11">
        <f t="shared" ref="F57:H57" si="118">F41+F49</f>
        <v>2920533</v>
      </c>
      <c r="G57" s="11">
        <f t="shared" ref="G57" si="119">G41+G49</f>
        <v>2696528</v>
      </c>
      <c r="H57" s="11">
        <f t="shared" si="118"/>
        <v>2047993</v>
      </c>
      <c r="I57" s="12">
        <f t="shared" si="102"/>
        <v>2738776</v>
      </c>
      <c r="J57" s="10">
        <f t="shared" si="102"/>
        <v>1953269</v>
      </c>
      <c r="K57" s="162">
        <f t="shared" si="102"/>
        <v>1895927</v>
      </c>
      <c r="L57" s="2"/>
      <c r="M57" s="77">
        <f t="shared" si="103"/>
        <v>3.5493472444877304E-3</v>
      </c>
      <c r="N57" s="18">
        <f t="shared" si="104"/>
        <v>3.9634506319459091E-3</v>
      </c>
      <c r="O57" s="18">
        <f t="shared" si="105"/>
        <v>4.1174294331756539E-3</v>
      </c>
      <c r="P57" s="18">
        <f t="shared" si="106"/>
        <v>4.2726817035566612E-3</v>
      </c>
      <c r="Q57" s="18">
        <f t="shared" si="107"/>
        <v>5.0098307781269369E-3</v>
      </c>
      <c r="R57" s="18">
        <f t="shared" si="108"/>
        <v>3.5315377382154072E-3</v>
      </c>
      <c r="S57" s="19">
        <f t="shared" si="109"/>
        <v>3.744056156238104E-3</v>
      </c>
      <c r="T57" s="96">
        <f t="shared" si="110"/>
        <v>3.6917994842992335E-3</v>
      </c>
      <c r="U57" s="78">
        <f t="shared" si="111"/>
        <v>3.3782074738045692E-3</v>
      </c>
      <c r="W57" s="146">
        <f t="shared" si="112"/>
        <v>-2.9356939571559267E-2</v>
      </c>
      <c r="X57" s="104">
        <f t="shared" si="113"/>
        <v>-3.1359201049466427E-2</v>
      </c>
    </row>
    <row r="58" spans="1:24" ht="19.5" customHeight="1" x14ac:dyDescent="0.25">
      <c r="A58" s="24"/>
      <c r="B58" t="s">
        <v>84</v>
      </c>
      <c r="C58" s="10">
        <f t="shared" ref="C58:E58" si="120">C42+C50</f>
        <v>0</v>
      </c>
      <c r="D58" s="11">
        <f t="shared" si="120"/>
        <v>0</v>
      </c>
      <c r="E58" s="11">
        <f t="shared" si="120"/>
        <v>0</v>
      </c>
      <c r="F58" s="11">
        <f t="shared" ref="F58:H58" si="121">F42+F50</f>
        <v>0</v>
      </c>
      <c r="G58" s="11">
        <f t="shared" ref="G58" si="122">G42+G50</f>
        <v>0</v>
      </c>
      <c r="H58" s="11">
        <f t="shared" si="121"/>
        <v>31630</v>
      </c>
      <c r="I58" s="12">
        <f t="shared" si="102"/>
        <v>88227</v>
      </c>
      <c r="J58" s="10">
        <f t="shared" si="102"/>
        <v>82600</v>
      </c>
      <c r="K58" s="162">
        <f t="shared" si="102"/>
        <v>9629</v>
      </c>
      <c r="L58" s="2"/>
      <c r="M58" s="77">
        <f t="shared" si="103"/>
        <v>0</v>
      </c>
      <c r="N58" s="18">
        <f t="shared" si="104"/>
        <v>0</v>
      </c>
      <c r="O58" s="18">
        <f t="shared" si="105"/>
        <v>0</v>
      </c>
      <c r="P58" s="18">
        <f t="shared" si="106"/>
        <v>0</v>
      </c>
      <c r="Q58" s="18">
        <f t="shared" si="107"/>
        <v>0</v>
      </c>
      <c r="R58" s="18">
        <f t="shared" si="108"/>
        <v>5.4542441629318714E-5</v>
      </c>
      <c r="S58" s="19">
        <f t="shared" si="109"/>
        <v>1.2061112062338037E-4</v>
      </c>
      <c r="T58" s="96">
        <f t="shared" si="110"/>
        <v>1.5611911999991639E-4</v>
      </c>
      <c r="U58" s="78">
        <f t="shared" si="111"/>
        <v>1.7157179451141418E-5</v>
      </c>
      <c r="W58" s="146">
        <f t="shared" ref="W58:W59" si="123">(K58-J58)/J58</f>
        <v>-0.8834261501210654</v>
      </c>
      <c r="X58" s="104">
        <f t="shared" ref="X58:X60" si="124">(U58-T58)*100</f>
        <v>-1.3896194054877499E-2</v>
      </c>
    </row>
    <row r="59" spans="1:24" ht="19.5" customHeight="1" x14ac:dyDescent="0.25">
      <c r="A59" s="24"/>
      <c r="B59" t="s">
        <v>85</v>
      </c>
      <c r="C59" s="10">
        <f t="shared" ref="C59:E59" si="125">C43+C51</f>
        <v>0</v>
      </c>
      <c r="D59" s="11">
        <f t="shared" si="125"/>
        <v>0</v>
      </c>
      <c r="E59" s="11">
        <f t="shared" si="125"/>
        <v>0</v>
      </c>
      <c r="F59" s="11">
        <f t="shared" ref="F59:H59" si="126">F43+F51</f>
        <v>0</v>
      </c>
      <c r="G59" s="11">
        <f t="shared" ref="G59" si="127">G43+G51</f>
        <v>0</v>
      </c>
      <c r="H59" s="11">
        <f t="shared" si="126"/>
        <v>38799</v>
      </c>
      <c r="I59" s="12">
        <f t="shared" si="102"/>
        <v>111640</v>
      </c>
      <c r="J59" s="10">
        <f t="shared" si="102"/>
        <v>80550</v>
      </c>
      <c r="K59" s="162">
        <f t="shared" si="102"/>
        <v>51937</v>
      </c>
      <c r="L59" s="2"/>
      <c r="M59" s="77">
        <f t="shared" si="103"/>
        <v>0</v>
      </c>
      <c r="N59" s="18">
        <f t="shared" si="104"/>
        <v>0</v>
      </c>
      <c r="O59" s="18">
        <f t="shared" si="105"/>
        <v>0</v>
      </c>
      <c r="P59" s="18">
        <f t="shared" si="106"/>
        <v>0</v>
      </c>
      <c r="Q59" s="18">
        <f t="shared" si="107"/>
        <v>0</v>
      </c>
      <c r="R59" s="18">
        <f t="shared" si="108"/>
        <v>6.6904590350171886E-5</v>
      </c>
      <c r="S59" s="19">
        <f t="shared" si="109"/>
        <v>1.5261796849483928E-4</v>
      </c>
      <c r="T59" s="96">
        <f t="shared" si="110"/>
        <v>1.5224449292970053E-4</v>
      </c>
      <c r="U59" s="78">
        <f t="shared" si="111"/>
        <v>9.2542572349561933E-5</v>
      </c>
      <c r="W59" s="146">
        <f t="shared" si="123"/>
        <v>-0.35522036002482932</v>
      </c>
      <c r="X59" s="104">
        <f t="shared" si="124"/>
        <v>-5.9701920580138602E-3</v>
      </c>
    </row>
    <row r="60" spans="1:24" ht="19.5" customHeight="1" thickBot="1" x14ac:dyDescent="0.3">
      <c r="A60" s="31"/>
      <c r="B60" s="25" t="s">
        <v>70</v>
      </c>
      <c r="C60" s="32">
        <f t="shared" ref="C60:E60" si="128">C44+C52</f>
        <v>0</v>
      </c>
      <c r="D60" s="33">
        <f t="shared" si="128"/>
        <v>416</v>
      </c>
      <c r="E60" s="33">
        <f t="shared" si="128"/>
        <v>454</v>
      </c>
      <c r="F60" s="33">
        <f t="shared" ref="F60:H60" si="129">F44+F52</f>
        <v>255</v>
      </c>
      <c r="G60" s="33">
        <f t="shared" ref="G60" si="130">G44+G52</f>
        <v>0</v>
      </c>
      <c r="H60" s="33">
        <f t="shared" si="129"/>
        <v>0</v>
      </c>
      <c r="I60" s="43">
        <f t="shared" si="102"/>
        <v>0</v>
      </c>
      <c r="J60" s="32">
        <f t="shared" si="102"/>
        <v>0</v>
      </c>
      <c r="K60" s="163">
        <f t="shared" si="102"/>
        <v>0</v>
      </c>
      <c r="L60" s="2"/>
      <c r="M60" s="148">
        <f t="shared" si="103"/>
        <v>0</v>
      </c>
      <c r="N60" s="80">
        <f t="shared" si="104"/>
        <v>7.2006153507405367E-7</v>
      </c>
      <c r="O60" s="80">
        <f t="shared" si="105"/>
        <v>7.2831585875521575E-7</v>
      </c>
      <c r="P60" s="80">
        <f t="shared" si="106"/>
        <v>3.7305992926871521E-7</v>
      </c>
      <c r="Q60" s="80">
        <f t="shared" si="107"/>
        <v>0</v>
      </c>
      <c r="R60" s="80">
        <f t="shared" si="108"/>
        <v>0</v>
      </c>
      <c r="S60" s="94">
        <f t="shared" si="109"/>
        <v>0</v>
      </c>
      <c r="T60" s="236">
        <f t="shared" si="110"/>
        <v>0</v>
      </c>
      <c r="U60" s="237">
        <f t="shared" si="111"/>
        <v>0</v>
      </c>
      <c r="W60" s="109"/>
      <c r="X60" s="106">
        <f t="shared" si="124"/>
        <v>0</v>
      </c>
    </row>
    <row r="61" spans="1:24" ht="19.5" customHeight="1" x14ac:dyDescent="0.25"/>
    <row r="62" spans="1:24" ht="19.5" customHeight="1" x14ac:dyDescent="0.25"/>
    <row r="63" spans="1:24" x14ac:dyDescent="0.25">
      <c r="A63" s="1" t="s">
        <v>27</v>
      </c>
      <c r="M63" s="1" t="str">
        <f>W3</f>
        <v>VARIAÇÃO (JAN-SET)</v>
      </c>
    </row>
    <row r="64" spans="1:24" ht="15.75" thickBot="1" x14ac:dyDescent="0.3"/>
    <row r="65" spans="1:13" ht="24" customHeight="1" x14ac:dyDescent="0.25">
      <c r="A65" s="470" t="s">
        <v>79</v>
      </c>
      <c r="B65" s="496"/>
      <c r="C65" s="472">
        <v>2016</v>
      </c>
      <c r="D65" s="461">
        <v>2017</v>
      </c>
      <c r="E65" s="461">
        <v>2018</v>
      </c>
      <c r="F65" s="476">
        <v>2019</v>
      </c>
      <c r="G65" s="476">
        <v>2020</v>
      </c>
      <c r="H65" s="461">
        <v>2021</v>
      </c>
      <c r="I65" s="463">
        <v>2022</v>
      </c>
      <c r="J65" s="467" t="str">
        <f>J5</f>
        <v>janeiro - setembro</v>
      </c>
      <c r="K65" s="468"/>
      <c r="M65" s="478" t="s">
        <v>90</v>
      </c>
    </row>
    <row r="66" spans="1:13" ht="20.25" customHeight="1" thickBot="1" x14ac:dyDescent="0.3">
      <c r="A66" s="471"/>
      <c r="B66" s="497"/>
      <c r="C66" s="488"/>
      <c r="D66" s="469"/>
      <c r="E66" s="469"/>
      <c r="F66" s="484"/>
      <c r="G66" s="484"/>
      <c r="H66" s="469"/>
      <c r="I66" s="489"/>
      <c r="J66" s="167">
        <v>2022</v>
      </c>
      <c r="K66" s="169">
        <v>2023</v>
      </c>
      <c r="M66" s="479"/>
    </row>
    <row r="67" spans="1:13" ht="20.100000000000001" customHeight="1" thickBot="1" x14ac:dyDescent="0.3">
      <c r="A67" s="366" t="s">
        <v>37</v>
      </c>
      <c r="B67" s="367"/>
      <c r="C67" s="113">
        <f>C37/C7</f>
        <v>9.8494977541431705</v>
      </c>
      <c r="D67" s="134">
        <f>D37/D7</f>
        <v>10.411404658338641</v>
      </c>
      <c r="E67" s="134">
        <f>E37/E7</f>
        <v>10.813566770358026</v>
      </c>
      <c r="F67" s="368">
        <f t="shared" ref="F67:I67" si="131">F37/F7</f>
        <v>10.404073354368721</v>
      </c>
      <c r="G67" s="368">
        <f t="shared" si="131"/>
        <v>10.469578868030986</v>
      </c>
      <c r="H67" s="368">
        <f t="shared" si="131"/>
        <v>10.653550547848225</v>
      </c>
      <c r="I67" s="369">
        <f t="shared" si="131"/>
        <v>11.370049860386558</v>
      </c>
      <c r="J67" s="368">
        <f t="shared" ref="J67:K67" si="132">J37/J7</f>
        <v>11.347150790795316</v>
      </c>
      <c r="K67" s="369">
        <f t="shared" si="132"/>
        <v>12.055176739067795</v>
      </c>
      <c r="M67" s="23">
        <f>(K67-J67)/J67</f>
        <v>6.239680438959367E-2</v>
      </c>
    </row>
    <row r="68" spans="1:13" ht="20.100000000000001" customHeight="1" x14ac:dyDescent="0.25">
      <c r="A68" s="370"/>
      <c r="B68" s="371" t="s">
        <v>65</v>
      </c>
      <c r="C68" s="244">
        <f t="shared" ref="C68:K68" si="133">C38/C8</f>
        <v>3.6930183614591785</v>
      </c>
      <c r="D68" s="245">
        <f t="shared" si="133"/>
        <v>3.846178374708126</v>
      </c>
      <c r="E68" s="245">
        <f t="shared" si="133"/>
        <v>3.5479555383865642</v>
      </c>
      <c r="F68" s="372">
        <f t="shared" si="133"/>
        <v>3.4738775786512592</v>
      </c>
      <c r="G68" s="372">
        <f t="shared" si="133"/>
        <v>3.5189680817224835</v>
      </c>
      <c r="H68" s="372">
        <f t="shared" si="133"/>
        <v>3.5706787879829758</v>
      </c>
      <c r="I68" s="373">
        <f t="shared" si="133"/>
        <v>3.7106634156063354</v>
      </c>
      <c r="J68" s="372">
        <f t="shared" si="133"/>
        <v>3.6984464248847293</v>
      </c>
      <c r="K68" s="373">
        <f t="shared" si="133"/>
        <v>3.9648296948898922</v>
      </c>
      <c r="M68" s="242">
        <f t="shared" ref="M68:M84" si="134">(K68-J68)/J68</f>
        <v>7.202572091157583E-2</v>
      </c>
    </row>
    <row r="69" spans="1:13" ht="20.100000000000001" customHeight="1" x14ac:dyDescent="0.25">
      <c r="A69" s="370"/>
      <c r="B69" s="371" t="s">
        <v>66</v>
      </c>
      <c r="C69" s="244"/>
      <c r="D69" s="245">
        <f t="shared" ref="D69:K69" si="135">D39/D9</f>
        <v>7.166679563568831</v>
      </c>
      <c r="E69" s="245">
        <f t="shared" si="135"/>
        <v>7.166698000877358</v>
      </c>
      <c r="F69" s="372">
        <f t="shared" si="135"/>
        <v>7.1667251877670921</v>
      </c>
      <c r="G69" s="372">
        <f t="shared" si="135"/>
        <v>7.1666259616558801</v>
      </c>
      <c r="H69" s="372">
        <f t="shared" si="135"/>
        <v>7.8392796020770064</v>
      </c>
      <c r="I69" s="373">
        <f t="shared" si="135"/>
        <v>9.4982560829487621</v>
      </c>
      <c r="J69" s="372">
        <f t="shared" si="135"/>
        <v>9.4411605440148172</v>
      </c>
      <c r="K69" s="373">
        <f t="shared" si="135"/>
        <v>9.6754432289702006</v>
      </c>
      <c r="M69" s="30">
        <f t="shared" si="134"/>
        <v>2.4815030298781002E-2</v>
      </c>
    </row>
    <row r="70" spans="1:13" ht="20.100000000000001" customHeight="1" x14ac:dyDescent="0.25">
      <c r="A70" s="370"/>
      <c r="B70" s="371" t="s">
        <v>67</v>
      </c>
      <c r="C70" s="244">
        <f t="shared" ref="C70:K70" si="136">C40/C10</f>
        <v>11.43769394680076</v>
      </c>
      <c r="D70" s="245">
        <f t="shared" si="136"/>
        <v>11.792197185065676</v>
      </c>
      <c r="E70" s="245">
        <f t="shared" si="136"/>
        <v>12.280357291607496</v>
      </c>
      <c r="F70" s="372">
        <f t="shared" si="136"/>
        <v>12.214009910256605</v>
      </c>
      <c r="G70" s="372">
        <f t="shared" si="136"/>
        <v>12.424023869009668</v>
      </c>
      <c r="H70" s="372">
        <f t="shared" si="136"/>
        <v>12.626207341385669</v>
      </c>
      <c r="I70" s="373">
        <f t="shared" si="136"/>
        <v>13.288514833385795</v>
      </c>
      <c r="J70" s="372">
        <f t="shared" si="136"/>
        <v>13.250654709262275</v>
      </c>
      <c r="K70" s="373">
        <f t="shared" si="136"/>
        <v>14.030763749425564</v>
      </c>
      <c r="M70" s="30">
        <f t="shared" si="134"/>
        <v>5.8873244928644083E-2</v>
      </c>
    </row>
    <row r="71" spans="1:13" ht="20.100000000000001" customHeight="1" x14ac:dyDescent="0.25">
      <c r="A71" s="370"/>
      <c r="B71" s="374" t="s">
        <v>68</v>
      </c>
      <c r="C71" s="244">
        <f t="shared" ref="C71:K71" si="137">C41/C11</f>
        <v>3.2867790174304434</v>
      </c>
      <c r="D71" s="245">
        <f t="shared" si="137"/>
        <v>3.0641662754746912</v>
      </c>
      <c r="E71" s="245">
        <f t="shared" si="137"/>
        <v>3.1555419770605919</v>
      </c>
      <c r="F71" s="372">
        <f t="shared" si="137"/>
        <v>3.0976256418072028</v>
      </c>
      <c r="G71" s="372">
        <f t="shared" si="137"/>
        <v>3.6881953236657412</v>
      </c>
      <c r="H71" s="372">
        <f t="shared" si="137"/>
        <v>3.4390654402225365</v>
      </c>
      <c r="I71" s="373">
        <f t="shared" si="137"/>
        <v>3.3635725142982191</v>
      </c>
      <c r="J71" s="372">
        <f t="shared" si="137"/>
        <v>3.3737903097528128</v>
      </c>
      <c r="K71" s="373">
        <f t="shared" si="137"/>
        <v>3.0857879958769074</v>
      </c>
      <c r="M71" s="30">
        <f t="shared" si="134"/>
        <v>-8.5364615887170064E-2</v>
      </c>
    </row>
    <row r="72" spans="1:13" ht="20.100000000000001" customHeight="1" x14ac:dyDescent="0.25">
      <c r="A72" s="370"/>
      <c r="B72" s="374" t="s">
        <v>84</v>
      </c>
      <c r="C72" s="244"/>
      <c r="D72" s="245"/>
      <c r="E72" s="245"/>
      <c r="F72" s="372"/>
      <c r="G72" s="372"/>
      <c r="H72" s="372"/>
      <c r="I72" s="373"/>
      <c r="J72" s="372"/>
      <c r="K72" s="373"/>
      <c r="M72" s="30"/>
    </row>
    <row r="73" spans="1:13" ht="20.100000000000001" customHeight="1" x14ac:dyDescent="0.25">
      <c r="A73" s="370"/>
      <c r="B73" s="374" t="s">
        <v>85</v>
      </c>
      <c r="C73" s="244"/>
      <c r="D73" s="245"/>
      <c r="E73" s="245"/>
      <c r="F73" s="372"/>
      <c r="G73" s="372"/>
      <c r="H73" s="372"/>
      <c r="I73" s="373"/>
      <c r="J73" s="372"/>
      <c r="K73" s="373"/>
      <c r="M73" s="30"/>
    </row>
    <row r="74" spans="1:13" ht="20.100000000000001" customHeight="1" thickBot="1" x14ac:dyDescent="0.3">
      <c r="A74" s="370"/>
      <c r="B74" s="374" t="s">
        <v>70</v>
      </c>
      <c r="C74" s="244"/>
      <c r="D74" s="245"/>
      <c r="E74" s="245"/>
      <c r="F74" s="372"/>
      <c r="G74" s="372"/>
      <c r="H74" s="372"/>
      <c r="I74" s="373"/>
      <c r="J74" s="372"/>
      <c r="K74" s="373"/>
      <c r="M74" s="30"/>
    </row>
    <row r="75" spans="1:13" ht="20.100000000000001" customHeight="1" thickBot="1" x14ac:dyDescent="0.3">
      <c r="A75" s="366" t="s">
        <v>36</v>
      </c>
      <c r="B75" s="367"/>
      <c r="C75" s="113">
        <f t="shared" ref="C75:K75" si="138">C45/C15</f>
        <v>3.2123307365165226</v>
      </c>
      <c r="D75" s="134">
        <f t="shared" si="138"/>
        <v>3.4169911944004991</v>
      </c>
      <c r="E75" s="134">
        <f t="shared" si="138"/>
        <v>3.594888865750693</v>
      </c>
      <c r="F75" s="368">
        <f t="shared" si="138"/>
        <v>3.6577742806699343</v>
      </c>
      <c r="G75" s="368">
        <f t="shared" si="138"/>
        <v>3.7299053053651443</v>
      </c>
      <c r="H75" s="368">
        <f t="shared" si="138"/>
        <v>3.9196333056686998</v>
      </c>
      <c r="I75" s="369">
        <f t="shared" si="138"/>
        <v>4.1415510660240775</v>
      </c>
      <c r="J75" s="368">
        <f t="shared" si="138"/>
        <v>4.0194507464106835</v>
      </c>
      <c r="K75" s="369">
        <f t="shared" si="138"/>
        <v>4.2103836899091966</v>
      </c>
      <c r="M75" s="23">
        <f t="shared" si="134"/>
        <v>4.7502247332925726E-2</v>
      </c>
    </row>
    <row r="76" spans="1:13" ht="20.100000000000001" customHeight="1" x14ac:dyDescent="0.25">
      <c r="A76" s="370"/>
      <c r="B76" s="374" t="s">
        <v>65</v>
      </c>
      <c r="C76" s="244">
        <f t="shared" ref="C76:K76" si="139">C46/C16</f>
        <v>1.4934420664299528</v>
      </c>
      <c r="D76" s="245">
        <f t="shared" si="139"/>
        <v>1.5728556903652811</v>
      </c>
      <c r="E76" s="245">
        <f t="shared" si="139"/>
        <v>1.6319326577041899</v>
      </c>
      <c r="F76" s="372">
        <f t="shared" si="139"/>
        <v>1.6117177077449589</v>
      </c>
      <c r="G76" s="372">
        <f t="shared" si="139"/>
        <v>1.7063805000410912</v>
      </c>
      <c r="H76" s="372">
        <f t="shared" si="139"/>
        <v>1.7209033426561406</v>
      </c>
      <c r="I76" s="373">
        <f t="shared" si="139"/>
        <v>1.787687931694832</v>
      </c>
      <c r="J76" s="372">
        <f t="shared" si="139"/>
        <v>1.7844823076124392</v>
      </c>
      <c r="K76" s="373">
        <f t="shared" si="139"/>
        <v>1.8569654085647382</v>
      </c>
      <c r="M76" s="242">
        <f t="shared" si="134"/>
        <v>4.0618559591817038E-2</v>
      </c>
    </row>
    <row r="77" spans="1:13" ht="20.100000000000001" customHeight="1" x14ac:dyDescent="0.25">
      <c r="A77" s="370"/>
      <c r="B77" s="374" t="s">
        <v>66</v>
      </c>
      <c r="C77" s="244"/>
      <c r="D77" s="245"/>
      <c r="E77" s="245"/>
      <c r="F77" s="372"/>
      <c r="G77" s="372"/>
      <c r="H77" s="372"/>
      <c r="I77" s="373"/>
      <c r="J77" s="372"/>
      <c r="K77" s="373"/>
      <c r="M77" s="30"/>
    </row>
    <row r="78" spans="1:13" ht="20.100000000000001" customHeight="1" x14ac:dyDescent="0.25">
      <c r="A78" s="370"/>
      <c r="B78" s="374" t="s">
        <v>67</v>
      </c>
      <c r="C78" s="244">
        <f t="shared" ref="C78:K78" si="140">C48/C18</f>
        <v>3.4910603079538358</v>
      </c>
      <c r="D78" s="245">
        <f t="shared" si="140"/>
        <v>3.6806052214736713</v>
      </c>
      <c r="E78" s="245">
        <f t="shared" si="140"/>
        <v>3.8601020428309649</v>
      </c>
      <c r="F78" s="372">
        <f t="shared" si="140"/>
        <v>3.9807372284039344</v>
      </c>
      <c r="G78" s="372">
        <f t="shared" si="140"/>
        <v>4.0441689969143733</v>
      </c>
      <c r="H78" s="372">
        <f t="shared" si="140"/>
        <v>4.2245779940261965</v>
      </c>
      <c r="I78" s="373">
        <f t="shared" si="140"/>
        <v>4.4358113522379066</v>
      </c>
      <c r="J78" s="372">
        <f t="shared" si="140"/>
        <v>4.3041827111675284</v>
      </c>
      <c r="K78" s="373">
        <f t="shared" si="140"/>
        <v>4.5040535074302639</v>
      </c>
      <c r="M78" s="30">
        <f t="shared" ref="M78:M81" si="141">(K78-J78)/J78</f>
        <v>4.6436410736968851E-2</v>
      </c>
    </row>
    <row r="79" spans="1:13" ht="20.100000000000001" customHeight="1" x14ac:dyDescent="0.25">
      <c r="A79" s="370"/>
      <c r="B79" s="374" t="s">
        <v>68</v>
      </c>
      <c r="C79" s="244">
        <f t="shared" ref="C79:K79" si="142">C49/C19</f>
        <v>1.2436844975967962</v>
      </c>
      <c r="D79" s="245">
        <f t="shared" si="142"/>
        <v>1.2951535524297511</v>
      </c>
      <c r="E79" s="245">
        <f t="shared" si="142"/>
        <v>1.2663558044980239</v>
      </c>
      <c r="F79" s="372">
        <f t="shared" si="142"/>
        <v>1.2478986659216935</v>
      </c>
      <c r="G79" s="372">
        <f t="shared" si="142"/>
        <v>1.2361268153422988</v>
      </c>
      <c r="H79" s="372">
        <f t="shared" si="142"/>
        <v>1.2034259722917711</v>
      </c>
      <c r="I79" s="373">
        <f t="shared" si="142"/>
        <v>1.2710151081403154</v>
      </c>
      <c r="J79" s="372">
        <f t="shared" si="142"/>
        <v>1.264144955939225</v>
      </c>
      <c r="K79" s="373">
        <f t="shared" si="142"/>
        <v>1.3172549648202203</v>
      </c>
      <c r="M79" s="30">
        <f t="shared" si="141"/>
        <v>4.2012594071172783E-2</v>
      </c>
    </row>
    <row r="80" spans="1:13" ht="20.100000000000001" customHeight="1" x14ac:dyDescent="0.25">
      <c r="A80" s="370"/>
      <c r="B80" s="374" t="s">
        <v>84</v>
      </c>
      <c r="C80" s="244"/>
      <c r="D80" s="245"/>
      <c r="E80" s="245"/>
      <c r="F80" s="372"/>
      <c r="G80" s="372"/>
      <c r="H80" s="372">
        <f t="shared" ref="H80:K80" si="143">H50/H20</f>
        <v>7.3729603729603728</v>
      </c>
      <c r="I80" s="373">
        <f t="shared" si="143"/>
        <v>9.4380616174582794</v>
      </c>
      <c r="J80" s="372">
        <f t="shared" si="143"/>
        <v>9.498620055197792</v>
      </c>
      <c r="K80" s="373">
        <f t="shared" si="143"/>
        <v>8.9074930619796486</v>
      </c>
      <c r="M80" s="30">
        <f t="shared" si="141"/>
        <v>-6.2232933813861677E-2</v>
      </c>
    </row>
    <row r="81" spans="1:13" ht="20.100000000000001" customHeight="1" x14ac:dyDescent="0.25">
      <c r="A81" s="370"/>
      <c r="B81" s="374" t="s">
        <v>85</v>
      </c>
      <c r="C81" s="244"/>
      <c r="D81" s="245"/>
      <c r="E81" s="245"/>
      <c r="F81" s="372"/>
      <c r="G81" s="372"/>
      <c r="H81" s="372">
        <f t="shared" ref="H81:K81" si="144">H51/H21</f>
        <v>3.2897235882652196</v>
      </c>
      <c r="I81" s="373">
        <f t="shared" si="144"/>
        <v>3.3948608788201309</v>
      </c>
      <c r="J81" s="372">
        <f t="shared" si="144"/>
        <v>3.4838458544180617</v>
      </c>
      <c r="K81" s="373">
        <f t="shared" si="144"/>
        <v>3.2765756103715855</v>
      </c>
      <c r="M81" s="30">
        <f t="shared" si="141"/>
        <v>-5.9494665581608638E-2</v>
      </c>
    </row>
    <row r="82" spans="1:13" ht="20.100000000000001" customHeight="1" thickBot="1" x14ac:dyDescent="0.3">
      <c r="A82" s="370"/>
      <c r="B82" s="374" t="s">
        <v>70</v>
      </c>
      <c r="C82" s="244"/>
      <c r="D82" s="245">
        <f t="shared" ref="D82:F82" si="145">D52/D22</f>
        <v>17.333333333333332</v>
      </c>
      <c r="E82" s="245">
        <f t="shared" si="145"/>
        <v>15.655172413793103</v>
      </c>
      <c r="F82" s="372">
        <f t="shared" si="145"/>
        <v>11.590909090909092</v>
      </c>
      <c r="G82" s="372"/>
      <c r="H82" s="372"/>
      <c r="I82" s="373"/>
      <c r="J82" s="244"/>
      <c r="K82" s="331"/>
      <c r="M82" s="30"/>
    </row>
    <row r="83" spans="1:13" ht="20.100000000000001" customHeight="1" thickBot="1" x14ac:dyDescent="0.3">
      <c r="A83" s="375" t="s">
        <v>21</v>
      </c>
      <c r="B83" s="376"/>
      <c r="C83" s="377">
        <f t="shared" ref="C83:K83" si="146">C53/C23</f>
        <v>4.7569112942824816</v>
      </c>
      <c r="D83" s="115">
        <f t="shared" si="146"/>
        <v>5.1415914345030833</v>
      </c>
      <c r="E83" s="115">
        <f t="shared" si="146"/>
        <v>5.4155944930994329</v>
      </c>
      <c r="F83" s="115">
        <f t="shared" si="146"/>
        <v>5.4858614904670739</v>
      </c>
      <c r="G83" s="115">
        <f t="shared" si="146"/>
        <v>4.8047074816599187</v>
      </c>
      <c r="H83" s="115">
        <f t="shared" si="146"/>
        <v>4.927343918472844</v>
      </c>
      <c r="I83" s="378">
        <f t="shared" si="146"/>
        <v>5.8715159773002528</v>
      </c>
      <c r="J83" s="379">
        <f t="shared" si="146"/>
        <v>5.8048316144846073</v>
      </c>
      <c r="K83" s="380">
        <f t="shared" si="146"/>
        <v>6.2557703069811046</v>
      </c>
      <c r="M83" s="23">
        <f t="shared" si="134"/>
        <v>7.7683337337690325E-2</v>
      </c>
    </row>
    <row r="84" spans="1:13" ht="20.100000000000001" customHeight="1" x14ac:dyDescent="0.25">
      <c r="A84" s="370"/>
      <c r="B84" s="374" t="s">
        <v>65</v>
      </c>
      <c r="C84" s="244">
        <f t="shared" ref="C84:K84" si="147">C54/C24</f>
        <v>2.1389747303458471</v>
      </c>
      <c r="D84" s="245">
        <f t="shared" si="147"/>
        <v>2.2251103392291163</v>
      </c>
      <c r="E84" s="245">
        <f t="shared" si="147"/>
        <v>2.1921401019079156</v>
      </c>
      <c r="F84" s="245">
        <f t="shared" si="147"/>
        <v>2.2461402270342883</v>
      </c>
      <c r="G84" s="245">
        <f t="shared" si="147"/>
        <v>2.0994181246132841</v>
      </c>
      <c r="H84" s="245">
        <f t="shared" si="147"/>
        <v>2.1261292111429979</v>
      </c>
      <c r="I84" s="373">
        <f t="shared" si="147"/>
        <v>2.4361208555607856</v>
      </c>
      <c r="J84" s="244">
        <f t="shared" si="147"/>
        <v>2.4347775603135524</v>
      </c>
      <c r="K84" s="331">
        <f t="shared" si="147"/>
        <v>2.6102109226464187</v>
      </c>
      <c r="M84" s="242">
        <f t="shared" si="134"/>
        <v>7.205313749904689E-2</v>
      </c>
    </row>
    <row r="85" spans="1:13" ht="20.100000000000001" customHeight="1" x14ac:dyDescent="0.25">
      <c r="A85" s="370"/>
      <c r="B85" s="374" t="s">
        <v>66</v>
      </c>
      <c r="C85" s="244"/>
      <c r="D85" s="245">
        <f t="shared" ref="D85:K85" si="148">D55/D25</f>
        <v>7.166679563568831</v>
      </c>
      <c r="E85" s="245">
        <f t="shared" si="148"/>
        <v>7.166698000877358</v>
      </c>
      <c r="F85" s="245">
        <f t="shared" si="148"/>
        <v>7.1667251877670921</v>
      </c>
      <c r="G85" s="245">
        <f t="shared" si="148"/>
        <v>7.1666259616558801</v>
      </c>
      <c r="H85" s="245">
        <f t="shared" si="148"/>
        <v>7.8392796020770064</v>
      </c>
      <c r="I85" s="373">
        <f t="shared" si="148"/>
        <v>9.4982560829487621</v>
      </c>
      <c r="J85" s="244">
        <f t="shared" si="148"/>
        <v>9.4411605440148172</v>
      </c>
      <c r="K85" s="331">
        <f t="shared" si="148"/>
        <v>9.6754432289702006</v>
      </c>
      <c r="M85" s="30">
        <f t="shared" ref="M85:M87" si="149">(K85-J85)/J85</f>
        <v>2.4815030298781002E-2</v>
      </c>
    </row>
    <row r="86" spans="1:13" ht="20.100000000000001" customHeight="1" x14ac:dyDescent="0.25">
      <c r="A86" s="370"/>
      <c r="B86" s="374" t="s">
        <v>67</v>
      </c>
      <c r="C86" s="244">
        <f t="shared" ref="C86:K86" si="150">C56/C26</f>
        <v>5.2313248842630777</v>
      </c>
      <c r="D86" s="245">
        <f t="shared" si="150"/>
        <v>5.5980166506231033</v>
      </c>
      <c r="E86" s="245">
        <f t="shared" si="150"/>
        <v>5.8933513866208029</v>
      </c>
      <c r="F86" s="245">
        <f t="shared" si="150"/>
        <v>6.0730719928039765</v>
      </c>
      <c r="G86" s="245">
        <f t="shared" si="150"/>
        <v>5.2648168901350445</v>
      </c>
      <c r="H86" s="245">
        <f t="shared" si="150"/>
        <v>5.3532637994900911</v>
      </c>
      <c r="I86" s="373">
        <f t="shared" si="150"/>
        <v>6.376919234495376</v>
      </c>
      <c r="J86" s="244">
        <f t="shared" si="150"/>
        <v>6.3072272015275086</v>
      </c>
      <c r="K86" s="331">
        <f t="shared" si="150"/>
        <v>6.7977053844120663</v>
      </c>
      <c r="M86" s="30">
        <f t="shared" si="149"/>
        <v>7.7764470378643064E-2</v>
      </c>
    </row>
    <row r="87" spans="1:13" ht="20.100000000000001" customHeight="1" x14ac:dyDescent="0.25">
      <c r="A87" s="370"/>
      <c r="B87" s="374" t="s">
        <v>68</v>
      </c>
      <c r="C87" s="244">
        <f t="shared" ref="C87:K87" si="151">C57/C27</f>
        <v>2.5258922375773838</v>
      </c>
      <c r="D87" s="245">
        <f t="shared" si="151"/>
        <v>2.4776537038239304</v>
      </c>
      <c r="E87" s="245">
        <f t="shared" si="151"/>
        <v>2.6141439079588764</v>
      </c>
      <c r="F87" s="245">
        <f t="shared" si="151"/>
        <v>2.4093725637397858</v>
      </c>
      <c r="G87" s="245">
        <f t="shared" si="151"/>
        <v>2.5373116913667371</v>
      </c>
      <c r="H87" s="245">
        <f t="shared" si="151"/>
        <v>2.2577989692142326</v>
      </c>
      <c r="I87" s="373">
        <f t="shared" si="151"/>
        <v>2.6300421667020375</v>
      </c>
      <c r="J87" s="244">
        <f t="shared" si="151"/>
        <v>2.5759612696302625</v>
      </c>
      <c r="K87" s="331">
        <f t="shared" si="151"/>
        <v>2.5269761087601212</v>
      </c>
      <c r="M87" s="30">
        <f t="shared" si="149"/>
        <v>-1.9016264509742527E-2</v>
      </c>
    </row>
    <row r="88" spans="1:13" ht="20.100000000000001" customHeight="1" x14ac:dyDescent="0.25">
      <c r="A88" s="370"/>
      <c r="B88" s="374" t="s">
        <v>84</v>
      </c>
      <c r="C88" s="244"/>
      <c r="D88" s="245"/>
      <c r="E88" s="245"/>
      <c r="F88" s="245"/>
      <c r="G88" s="245"/>
      <c r="H88" s="245">
        <f t="shared" ref="H88:K88" si="152">H58/H28</f>
        <v>7.3729603729603728</v>
      </c>
      <c r="I88" s="373">
        <f t="shared" si="152"/>
        <v>9.4380616174582794</v>
      </c>
      <c r="J88" s="244">
        <f t="shared" si="152"/>
        <v>9.498620055197792</v>
      </c>
      <c r="K88" s="331">
        <f t="shared" si="152"/>
        <v>8.9074930619796486</v>
      </c>
      <c r="M88" s="30">
        <f t="shared" ref="M88:M89" si="153">(K88-J88)/J88</f>
        <v>-6.2232933813861677E-2</v>
      </c>
    </row>
    <row r="89" spans="1:13" ht="20.100000000000001" customHeight="1" x14ac:dyDescent="0.25">
      <c r="A89" s="370"/>
      <c r="B89" s="374" t="s">
        <v>85</v>
      </c>
      <c r="C89" s="244"/>
      <c r="D89" s="245"/>
      <c r="E89" s="245"/>
      <c r="F89" s="245"/>
      <c r="G89" s="245"/>
      <c r="H89" s="245">
        <f t="shared" ref="H89:K89" si="154">H59/H29</f>
        <v>3.2897235882652196</v>
      </c>
      <c r="I89" s="373">
        <f t="shared" si="154"/>
        <v>3.3948608788201309</v>
      </c>
      <c r="J89" s="244">
        <f t="shared" si="154"/>
        <v>3.4838458544180617</v>
      </c>
      <c r="K89" s="331">
        <f t="shared" si="154"/>
        <v>3.2765756103715855</v>
      </c>
      <c r="M89" s="30">
        <f t="shared" si="153"/>
        <v>-5.9494665581608638E-2</v>
      </c>
    </row>
    <row r="90" spans="1:13" ht="20.100000000000001" customHeight="1" thickBot="1" x14ac:dyDescent="0.3">
      <c r="A90" s="381"/>
      <c r="B90" s="382" t="s">
        <v>70</v>
      </c>
      <c r="C90" s="246"/>
      <c r="D90" s="247">
        <f t="shared" ref="D90:F90" si="155">D60/D30</f>
        <v>17.333333333333332</v>
      </c>
      <c r="E90" s="247">
        <f t="shared" si="155"/>
        <v>15.655172413793103</v>
      </c>
      <c r="F90" s="247">
        <f t="shared" si="155"/>
        <v>11.590909090909092</v>
      </c>
      <c r="G90" s="247"/>
      <c r="H90" s="247"/>
      <c r="I90" s="383"/>
      <c r="J90" s="246"/>
      <c r="K90" s="332"/>
      <c r="L90" s="330"/>
      <c r="M90" s="34"/>
    </row>
    <row r="91" spans="1:13" ht="20.100000000000001" customHeight="1" x14ac:dyDescent="0.25"/>
    <row r="92" spans="1:13" ht="15.75" x14ac:dyDescent="0.25">
      <c r="A92" s="99" t="s">
        <v>39</v>
      </c>
    </row>
  </sheetData>
  <mergeCells count="46">
    <mergeCell ref="J65:K65"/>
    <mergeCell ref="W35:X35"/>
    <mergeCell ref="S5:S6"/>
    <mergeCell ref="S35:S36"/>
    <mergeCell ref="N35:N36"/>
    <mergeCell ref="O35:O36"/>
    <mergeCell ref="N5:N6"/>
    <mergeCell ref="O5:O6"/>
    <mergeCell ref="R5:R6"/>
    <mergeCell ref="R35:R36"/>
    <mergeCell ref="P5:P6"/>
    <mergeCell ref="P35:P36"/>
    <mergeCell ref="M65:M66"/>
    <mergeCell ref="T5:U5"/>
    <mergeCell ref="W5:X5"/>
    <mergeCell ref="J35:K35"/>
    <mergeCell ref="T35:U35"/>
    <mergeCell ref="Q35:Q36"/>
    <mergeCell ref="M35:M36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Q5:Q6"/>
    <mergeCell ref="I65:I66"/>
    <mergeCell ref="H65:H66"/>
    <mergeCell ref="F65:F66"/>
    <mergeCell ref="A35:B36"/>
    <mergeCell ref="C35:C36"/>
    <mergeCell ref="D35:D36"/>
    <mergeCell ref="E35:E36"/>
    <mergeCell ref="I35:I36"/>
    <mergeCell ref="G65:G66"/>
    <mergeCell ref="A65:B66"/>
    <mergeCell ref="C65:C66"/>
    <mergeCell ref="D65:D66"/>
    <mergeCell ref="E65:E66"/>
    <mergeCell ref="H35:H36"/>
    <mergeCell ref="F35:F36"/>
    <mergeCell ref="G35:G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M67:M90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W7:X30</xm:sqref>
        </x14:conditionalFormatting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A110"/>
  <sheetViews>
    <sheetView showGridLines="0" workbookViewId="0">
      <selection activeCell="K20" sqref="K20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75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(JAN-SET)</v>
      </c>
    </row>
    <row r="4" spans="1:27" ht="15.75" thickBot="1" x14ac:dyDescent="0.3"/>
    <row r="5" spans="1:27" ht="24" customHeight="1" x14ac:dyDescent="0.25">
      <c r="A5" s="470" t="s">
        <v>79</v>
      </c>
      <c r="B5" s="496"/>
      <c r="C5" s="472">
        <v>2016</v>
      </c>
      <c r="D5" s="461">
        <v>2017</v>
      </c>
      <c r="E5" s="461">
        <v>2018</v>
      </c>
      <c r="F5" s="461">
        <v>2019</v>
      </c>
      <c r="G5" s="461">
        <v>2020</v>
      </c>
      <c r="H5" s="461">
        <v>2021</v>
      </c>
      <c r="I5" s="463">
        <v>2022</v>
      </c>
      <c r="J5" s="467" t="s">
        <v>95</v>
      </c>
      <c r="K5" s="468"/>
      <c r="M5" s="494">
        <v>2016</v>
      </c>
      <c r="N5" s="461">
        <v>2017</v>
      </c>
      <c r="O5" s="461">
        <v>2018</v>
      </c>
      <c r="P5" s="461">
        <v>2019</v>
      </c>
      <c r="Q5" s="461">
        <v>2020</v>
      </c>
      <c r="R5" s="461">
        <v>2021</v>
      </c>
      <c r="S5" s="463">
        <v>2022</v>
      </c>
      <c r="T5" s="467" t="str">
        <f>J5</f>
        <v>janeiro - setembro</v>
      </c>
      <c r="U5" s="468"/>
      <c r="W5" s="498" t="s">
        <v>88</v>
      </c>
      <c r="X5" s="499"/>
    </row>
    <row r="6" spans="1:27" ht="20.25" customHeight="1" thickBot="1" x14ac:dyDescent="0.3">
      <c r="A6" s="471"/>
      <c r="B6" s="497"/>
      <c r="C6" s="488"/>
      <c r="D6" s="469"/>
      <c r="E6" s="469"/>
      <c r="F6" s="469"/>
      <c r="G6" s="469"/>
      <c r="H6" s="469"/>
      <c r="I6" s="489"/>
      <c r="J6" s="167">
        <v>2022</v>
      </c>
      <c r="K6" s="169">
        <v>2023</v>
      </c>
      <c r="M6" s="495"/>
      <c r="N6" s="469"/>
      <c r="O6" s="469"/>
      <c r="P6" s="469"/>
      <c r="Q6" s="469"/>
      <c r="R6" s="469"/>
      <c r="S6" s="489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28211839</v>
      </c>
      <c r="I7" s="15">
        <v>54339789</v>
      </c>
      <c r="J7" s="390">
        <v>40431398</v>
      </c>
      <c r="K7" s="180">
        <v>43502364</v>
      </c>
      <c r="L7" s="1"/>
      <c r="M7" s="135">
        <f t="shared" ref="M7:U7" si="0">C7/C27</f>
        <v>0.32652158243079221</v>
      </c>
      <c r="N7" s="21">
        <f t="shared" si="0"/>
        <v>0.33866384265840116</v>
      </c>
      <c r="O7" s="21">
        <f t="shared" si="0"/>
        <v>0.35128215295789383</v>
      </c>
      <c r="P7" s="21">
        <f t="shared" si="0"/>
        <v>0.36067818363360377</v>
      </c>
      <c r="Q7" s="261">
        <f t="shared" si="0"/>
        <v>0.22686829052615803</v>
      </c>
      <c r="R7" s="261">
        <f t="shared" si="0"/>
        <v>0.20557131612926036</v>
      </c>
      <c r="S7" s="22">
        <f t="shared" si="0"/>
        <v>0.34998832068852309</v>
      </c>
      <c r="T7" s="20">
        <f t="shared" si="0"/>
        <v>0.34675987217722093</v>
      </c>
      <c r="U7" s="235">
        <f t="shared" si="0"/>
        <v>0.37128380787439919</v>
      </c>
      <c r="V7" s="1"/>
      <c r="W7" s="101">
        <f>(K7-J7)/J7</f>
        <v>7.595497934550767E-2</v>
      </c>
      <c r="X7" s="101">
        <f>(U7-T7)*100</f>
        <v>2.4523935697178256</v>
      </c>
      <c r="AA7" s="1"/>
    </row>
    <row r="8" spans="1:27" ht="20.100000000000001" customHeight="1" x14ac:dyDescent="0.25">
      <c r="A8" s="24"/>
      <c r="B8" s="144" t="s">
        <v>65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386">
        <v>18531059</v>
      </c>
      <c r="I8" s="392">
        <v>36139645</v>
      </c>
      <c r="J8" s="2">
        <v>26896519</v>
      </c>
      <c r="K8" s="12">
        <v>29086638</v>
      </c>
      <c r="M8" s="77">
        <f t="shared" ref="M8" si="1">C8/$C$7</f>
        <v>0.67885034521983378</v>
      </c>
      <c r="N8" s="18">
        <f t="shared" ref="N8" si="2">D8/$D$7</f>
        <v>0.6619145367418986</v>
      </c>
      <c r="O8" s="18">
        <f t="shared" ref="O8" si="3">E8/$E$7</f>
        <v>0.67539327236842095</v>
      </c>
      <c r="P8" s="37">
        <f>F8/$F$7</f>
        <v>0.67435483744397606</v>
      </c>
      <c r="Q8" s="37">
        <f>G8/$G$7</f>
        <v>0.66362959583179493</v>
      </c>
      <c r="R8" s="37">
        <f>H8/$H$7</f>
        <v>0.65685398956090735</v>
      </c>
      <c r="S8" s="37">
        <f>I8/$I$7</f>
        <v>0.66506781982535856</v>
      </c>
      <c r="T8" s="388">
        <f>J8/$J$7</f>
        <v>0.66523841198862332</v>
      </c>
      <c r="U8" s="389">
        <f>K8/$K$7</f>
        <v>0.66862200867980415</v>
      </c>
      <c r="W8" s="393">
        <f t="shared" ref="W8:W16" si="4">(K8-J8)/J8</f>
        <v>8.1427600352298374E-2</v>
      </c>
      <c r="X8" s="108">
        <f t="shared" ref="X8:X36" si="5">(U8-T8)*100</f>
        <v>0.33835966911808235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387">
        <v>4596072</v>
      </c>
      <c r="I9" s="392">
        <v>8279307</v>
      </c>
      <c r="J9" s="2">
        <v>6263654</v>
      </c>
      <c r="K9" s="12">
        <v>6206210</v>
      </c>
      <c r="M9" s="77">
        <f t="shared" ref="M9:M14" si="6">C9/$C$7</f>
        <v>0.1247847591743859</v>
      </c>
      <c r="N9" s="18">
        <f t="shared" ref="N9:N14" si="7">D9/$D$7</f>
        <v>0.13769594722191986</v>
      </c>
      <c r="O9" s="18">
        <f t="shared" ref="O9:O14" si="8">E9/$E$7</f>
        <v>0.14815106510522083</v>
      </c>
      <c r="P9" s="37">
        <f t="shared" ref="P9:P14" si="9">F9/$F$7</f>
        <v>0.15828055390014584</v>
      </c>
      <c r="Q9" s="37">
        <f t="shared" ref="Q9:Q16" si="10">G9/$G$7</f>
        <v>0.14810542777926408</v>
      </c>
      <c r="R9" s="37">
        <f t="shared" ref="R9:R16" si="11">H9/$H$7</f>
        <v>0.16291288207053783</v>
      </c>
      <c r="S9" s="37">
        <f t="shared" ref="S9:S16" si="12">I9/$I$7</f>
        <v>0.15236178042575763</v>
      </c>
      <c r="T9" s="96">
        <f t="shared" ref="T9:T16" si="13">J9/$J$7</f>
        <v>0.15492053972509187</v>
      </c>
      <c r="U9" s="19">
        <f t="shared" ref="U9:U16" si="14">K9/$K$7</f>
        <v>0.14266374121645437</v>
      </c>
      <c r="W9" s="394">
        <f t="shared" si="4"/>
        <v>-9.1710046563874704E-3</v>
      </c>
      <c r="X9" s="104">
        <f t="shared" ref="X9:X12" si="15">(U9-T9)*100</f>
        <v>-1.2256798508637505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87">
        <v>26994</v>
      </c>
      <c r="I10" s="392">
        <v>15529</v>
      </c>
      <c r="J10" s="2">
        <v>12711</v>
      </c>
      <c r="K10" s="12">
        <v>11723</v>
      </c>
      <c r="M10" s="77">
        <f t="shared" si="6"/>
        <v>7.0760857146603083E-4</v>
      </c>
      <c r="N10" s="18">
        <f t="shared" si="7"/>
        <v>8.9275757488317708E-4</v>
      </c>
      <c r="O10" s="18">
        <f t="shared" si="8"/>
        <v>1.3523726305917541E-3</v>
      </c>
      <c r="P10" s="37">
        <f t="shared" si="9"/>
        <v>7.9267241639800019E-4</v>
      </c>
      <c r="Q10" s="37">
        <f t="shared" si="10"/>
        <v>1.19065699813234E-3</v>
      </c>
      <c r="R10" s="37">
        <f t="shared" si="11"/>
        <v>9.5683234262041545E-4</v>
      </c>
      <c r="S10" s="37">
        <f t="shared" si="12"/>
        <v>2.8577586122021932E-4</v>
      </c>
      <c r="T10" s="96">
        <f t="shared" si="13"/>
        <v>3.1438438017898862E-4</v>
      </c>
      <c r="U10" s="19">
        <f t="shared" si="14"/>
        <v>2.694796080507257E-4</v>
      </c>
      <c r="W10" s="394">
        <f t="shared" si="4"/>
        <v>-7.7727952167414044E-2</v>
      </c>
      <c r="X10" s="104">
        <f t="shared" si="15"/>
        <v>-4.4904772128262927E-3</v>
      </c>
      <c r="AA10" s="1"/>
    </row>
    <row r="11" spans="1:27" ht="20.100000000000001" customHeight="1" x14ac:dyDescent="0.25">
      <c r="A11" s="24"/>
      <c r="B11" s="144" t="s">
        <v>67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387">
        <v>3837005</v>
      </c>
      <c r="I11" s="392">
        <v>7547124</v>
      </c>
      <c r="J11" s="2">
        <v>5538211</v>
      </c>
      <c r="K11" s="12">
        <v>5710019</v>
      </c>
      <c r="M11" s="77">
        <f t="shared" si="6"/>
        <v>0.14792255221896117</v>
      </c>
      <c r="N11" s="18">
        <f t="shared" si="7"/>
        <v>0.14872360693639858</v>
      </c>
      <c r="O11" s="18">
        <f t="shared" si="8"/>
        <v>0.12867840865445113</v>
      </c>
      <c r="P11" s="37">
        <f t="shared" si="9"/>
        <v>0.12555276228026635</v>
      </c>
      <c r="Q11" s="37">
        <f t="shared" si="10"/>
        <v>0.1416729949346319</v>
      </c>
      <c r="R11" s="37">
        <f t="shared" si="11"/>
        <v>0.13600690830541037</v>
      </c>
      <c r="S11" s="37">
        <f t="shared" si="12"/>
        <v>0.13888762063466975</v>
      </c>
      <c r="T11" s="96">
        <f t="shared" si="13"/>
        <v>0.13697797439504814</v>
      </c>
      <c r="U11" s="19">
        <f t="shared" si="14"/>
        <v>0.13125767142217834</v>
      </c>
      <c r="W11" s="394">
        <f t="shared" si="4"/>
        <v>3.1022292216746527E-2</v>
      </c>
      <c r="X11" s="104">
        <f t="shared" si="15"/>
        <v>-0.57203029728697952</v>
      </c>
    </row>
    <row r="12" spans="1:27" ht="20.100000000000001" customHeight="1" x14ac:dyDescent="0.25">
      <c r="A12" s="24"/>
      <c r="B12" t="s">
        <v>68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387">
        <v>997003</v>
      </c>
      <c r="I12" s="392">
        <v>1962886</v>
      </c>
      <c r="J12" s="2">
        <v>1428518</v>
      </c>
      <c r="K12" s="12">
        <v>2133562</v>
      </c>
      <c r="M12" s="77">
        <f t="shared" si="6"/>
        <v>4.0820286527155275E-2</v>
      </c>
      <c r="N12" s="18">
        <f t="shared" si="7"/>
        <v>4.7574800325653768E-2</v>
      </c>
      <c r="O12" s="18">
        <f t="shared" si="8"/>
        <v>4.3750878669629123E-2</v>
      </c>
      <c r="P12" s="37">
        <f t="shared" si="9"/>
        <v>3.4534972881998333E-2</v>
      </c>
      <c r="Q12" s="37">
        <f t="shared" si="10"/>
        <v>3.7664421111229029E-2</v>
      </c>
      <c r="R12" s="37">
        <f t="shared" si="11"/>
        <v>3.5339879828464919E-2</v>
      </c>
      <c r="S12" s="37">
        <f t="shared" si="12"/>
        <v>3.6122444273753065E-2</v>
      </c>
      <c r="T12" s="96">
        <f t="shared" si="13"/>
        <v>3.5331897254702892E-2</v>
      </c>
      <c r="U12" s="19">
        <f t="shared" si="14"/>
        <v>4.9044736971075871E-2</v>
      </c>
      <c r="W12" s="394">
        <f t="shared" si="4"/>
        <v>0.49354925874227695</v>
      </c>
      <c r="X12" s="104">
        <f t="shared" si="15"/>
        <v>1.371283971637298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87">
        <v>6760</v>
      </c>
      <c r="I13" s="392">
        <v>5688</v>
      </c>
      <c r="J13" s="2">
        <v>4850</v>
      </c>
      <c r="K13" s="12">
        <v>6984</v>
      </c>
      <c r="M13" s="77">
        <f t="shared" si="6"/>
        <v>0</v>
      </c>
      <c r="N13" s="18">
        <f t="shared" si="7"/>
        <v>0</v>
      </c>
      <c r="O13" s="18">
        <f t="shared" si="8"/>
        <v>0</v>
      </c>
      <c r="P13" s="37">
        <f t="shared" si="9"/>
        <v>0</v>
      </c>
      <c r="Q13" s="37">
        <f t="shared" si="10"/>
        <v>0</v>
      </c>
      <c r="R13" s="37">
        <f t="shared" si="11"/>
        <v>2.3961571594109833E-4</v>
      </c>
      <c r="S13" s="37">
        <f t="shared" si="12"/>
        <v>1.0467467954283003E-4</v>
      </c>
      <c r="T13" s="96">
        <f t="shared" si="13"/>
        <v>1.1995627754449649E-4</v>
      </c>
      <c r="U13" s="19">
        <f t="shared" si="14"/>
        <v>1.6054299945630541E-4</v>
      </c>
      <c r="W13" s="394">
        <f t="shared" si="4"/>
        <v>0.44</v>
      </c>
      <c r="X13" s="104">
        <f t="shared" ref="X13:X16" si="16">(U13-T13)*100</f>
        <v>4.0586721911808916E-3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87">
        <v>0</v>
      </c>
      <c r="I14" s="392">
        <v>0</v>
      </c>
      <c r="J14" s="2">
        <v>0</v>
      </c>
      <c r="K14" s="12">
        <v>0</v>
      </c>
      <c r="M14" s="77">
        <f t="shared" si="6"/>
        <v>0</v>
      </c>
      <c r="N14" s="18">
        <f t="shared" si="7"/>
        <v>0</v>
      </c>
      <c r="O14" s="18">
        <f t="shared" si="8"/>
        <v>0</v>
      </c>
      <c r="P14" s="37">
        <f t="shared" si="9"/>
        <v>2.0998422682914709E-5</v>
      </c>
      <c r="Q14" s="37">
        <f t="shared" si="10"/>
        <v>1.7062493208365133E-5</v>
      </c>
      <c r="R14" s="37">
        <f t="shared" si="11"/>
        <v>0</v>
      </c>
      <c r="S14" s="37">
        <f t="shared" si="12"/>
        <v>0</v>
      </c>
      <c r="T14" s="96">
        <f t="shared" si="13"/>
        <v>0</v>
      </c>
      <c r="U14" s="19">
        <f t="shared" si="14"/>
        <v>0</v>
      </c>
      <c r="W14" s="394"/>
      <c r="X14" s="104">
        <f t="shared" si="16"/>
        <v>0</v>
      </c>
      <c r="AA14" s="1"/>
    </row>
    <row r="15" spans="1:27" ht="20.100000000000001" customHeight="1" x14ac:dyDescent="0.25">
      <c r="A15" s="24"/>
      <c r="B15" s="144" t="s">
        <v>85</v>
      </c>
      <c r="C15" s="10"/>
      <c r="D15" s="11"/>
      <c r="E15" s="11"/>
      <c r="F15" s="35"/>
      <c r="G15" s="35"/>
      <c r="H15" s="387"/>
      <c r="I15" s="392"/>
      <c r="J15" s="10">
        <v>0</v>
      </c>
      <c r="K15" s="162">
        <v>0</v>
      </c>
      <c r="M15" s="77"/>
      <c r="N15" s="18"/>
      <c r="O15" s="18"/>
      <c r="P15" s="37"/>
      <c r="Q15" s="37"/>
      <c r="R15" s="37"/>
      <c r="S15" s="37"/>
      <c r="T15" s="96"/>
      <c r="U15" s="19"/>
      <c r="W15" s="394"/>
      <c r="X15" s="104"/>
      <c r="AA15" s="1"/>
    </row>
    <row r="16" spans="1:27" ht="20.100000000000001" customHeight="1" thickBot="1" x14ac:dyDescent="0.3">
      <c r="A16" s="24"/>
      <c r="B16" t="s">
        <v>71</v>
      </c>
      <c r="C16" s="10">
        <v>332253</v>
      </c>
      <c r="D16" s="11">
        <v>167925</v>
      </c>
      <c r="E16" s="11">
        <v>139951</v>
      </c>
      <c r="F16" s="35">
        <v>358273</v>
      </c>
      <c r="G16" s="35">
        <v>242963</v>
      </c>
      <c r="H16" s="33">
        <v>216946</v>
      </c>
      <c r="I16" s="43">
        <v>389610</v>
      </c>
      <c r="J16" s="213">
        <v>286935</v>
      </c>
      <c r="K16" s="162">
        <v>347228</v>
      </c>
      <c r="M16" s="77">
        <f t="shared" ref="M16" si="17">C16/$C$7</f>
        <v>6.9144482881978459E-3</v>
      </c>
      <c r="N16" s="18">
        <f t="shared" ref="N16" si="18">D16/$D$7</f>
        <v>3.1983511992459946E-3</v>
      </c>
      <c r="O16" s="18">
        <f t="shared" ref="O16" si="19">E16/$E$7</f>
        <v>2.6740025716861624E-3</v>
      </c>
      <c r="P16" s="37">
        <f t="shared" ref="P16" si="20">F16/$F$7</f>
        <v>6.4632026545325613E-3</v>
      </c>
      <c r="Q16" s="37">
        <f t="shared" si="10"/>
        <v>7.7198408517393262E-3</v>
      </c>
      <c r="R16" s="37">
        <f t="shared" si="11"/>
        <v>7.6898921761179764E-3</v>
      </c>
      <c r="S16" s="37">
        <f t="shared" si="12"/>
        <v>7.1698842996979614E-3</v>
      </c>
      <c r="T16" s="236">
        <f t="shared" si="13"/>
        <v>7.0968359788103298E-3</v>
      </c>
      <c r="U16" s="94">
        <f t="shared" si="14"/>
        <v>7.9818191029802435E-3</v>
      </c>
      <c r="W16" s="394">
        <f t="shared" si="4"/>
        <v>0.21012772927666545</v>
      </c>
      <c r="X16" s="104">
        <f t="shared" si="16"/>
        <v>8.8498312416991368E-2</v>
      </c>
    </row>
    <row r="17" spans="1:27" ht="20.100000000000001" customHeight="1" thickBot="1" x14ac:dyDescent="0.3">
      <c r="A17" s="5" t="s">
        <v>36</v>
      </c>
      <c r="B17" s="6"/>
      <c r="C17" s="13">
        <v>99111299</v>
      </c>
      <c r="D17" s="14">
        <v>102528037</v>
      </c>
      <c r="E17" s="14">
        <v>96652690</v>
      </c>
      <c r="F17" s="36">
        <v>98257557</v>
      </c>
      <c r="G17" s="36">
        <v>107253502</v>
      </c>
      <c r="H17" s="36">
        <v>109024423</v>
      </c>
      <c r="I17" s="15">
        <v>100921932</v>
      </c>
      <c r="J17" s="391">
        <v>76166286</v>
      </c>
      <c r="K17" s="161">
        <v>73665051</v>
      </c>
      <c r="L17" s="1"/>
      <c r="M17" s="135">
        <f t="shared" ref="M17:U17" si="21">C17/C27</f>
        <v>0.67347841756920779</v>
      </c>
      <c r="N17" s="21">
        <f t="shared" si="21"/>
        <v>0.6613361573415989</v>
      </c>
      <c r="O17" s="21">
        <f t="shared" si="21"/>
        <v>0.64871784704210611</v>
      </c>
      <c r="P17" s="21">
        <f t="shared" si="21"/>
        <v>0.63932182287298811</v>
      </c>
      <c r="Q17" s="261">
        <f t="shared" si="21"/>
        <v>0.77313170947384202</v>
      </c>
      <c r="R17" s="261">
        <f t="shared" si="21"/>
        <v>0.79442868387073962</v>
      </c>
      <c r="S17" s="22">
        <f t="shared" si="21"/>
        <v>0.65001167931147696</v>
      </c>
      <c r="T17" s="20">
        <f t="shared" si="21"/>
        <v>0.65324012782277907</v>
      </c>
      <c r="U17" s="235">
        <f t="shared" si="21"/>
        <v>0.62871619212560081</v>
      </c>
      <c r="V17" s="1"/>
      <c r="W17" s="64">
        <f t="shared" ref="W17:W36" si="22">(K17-J17)/J17</f>
        <v>-3.2839135677430825E-2</v>
      </c>
      <c r="X17" s="101">
        <f t="shared" si="5"/>
        <v>-2.4523935697178256</v>
      </c>
      <c r="AA17" s="26"/>
    </row>
    <row r="18" spans="1:27" ht="20.100000000000001" customHeight="1" x14ac:dyDescent="0.25">
      <c r="A18" s="24"/>
      <c r="B18" t="s">
        <v>65</v>
      </c>
      <c r="C18" s="10">
        <v>51767055</v>
      </c>
      <c r="D18" s="11">
        <v>55509298</v>
      </c>
      <c r="E18" s="11">
        <v>53008030</v>
      </c>
      <c r="F18" s="35">
        <v>56579396</v>
      </c>
      <c r="G18" s="35">
        <v>63218136</v>
      </c>
      <c r="H18" s="35">
        <v>63144509</v>
      </c>
      <c r="I18" s="12">
        <v>57768022</v>
      </c>
      <c r="J18" s="213">
        <v>43696683</v>
      </c>
      <c r="K18" s="162">
        <v>41796297</v>
      </c>
      <c r="M18" s="77">
        <f t="shared" ref="M18" si="23">C18/$C$17</f>
        <v>0.5223123450334356</v>
      </c>
      <c r="N18" s="18">
        <f t="shared" ref="N18" si="24">D18/$D$17</f>
        <v>0.54140603511213226</v>
      </c>
      <c r="O18" s="18">
        <f t="shared" ref="O18" si="25">E18/$E$17</f>
        <v>0.54843822763753391</v>
      </c>
      <c r="P18" s="37">
        <f>F18/$F$17</f>
        <v>0.57582742465294556</v>
      </c>
      <c r="Q18" s="37">
        <f>G18/$G$17</f>
        <v>0.58942724313095152</v>
      </c>
      <c r="R18" s="37">
        <f>H18/$H$17</f>
        <v>0.57917764903007096</v>
      </c>
      <c r="S18" s="37">
        <f>I18/$I$17</f>
        <v>0.57240305308463579</v>
      </c>
      <c r="T18" s="96">
        <f>J18/$J$17</f>
        <v>0.57370111232678456</v>
      </c>
      <c r="U18" s="78">
        <f>K18/$K$17</f>
        <v>0.5673829914269658</v>
      </c>
      <c r="W18" s="146">
        <f t="shared" si="22"/>
        <v>-4.3490394911668694E-2</v>
      </c>
      <c r="X18" s="104">
        <f t="shared" si="5"/>
        <v>-0.63181208998187577</v>
      </c>
      <c r="AA18" s="2"/>
    </row>
    <row r="19" spans="1:27" ht="20.100000000000001" customHeight="1" x14ac:dyDescent="0.25">
      <c r="A19" s="24"/>
      <c r="B19" t="s">
        <v>66</v>
      </c>
      <c r="C19" s="10">
        <v>56768</v>
      </c>
      <c r="D19" s="11">
        <v>44015</v>
      </c>
      <c r="E19" s="11">
        <v>22043</v>
      </c>
      <c r="F19" s="35">
        <v>50944</v>
      </c>
      <c r="G19" s="35">
        <v>44500</v>
      </c>
      <c r="H19" s="35">
        <v>23703</v>
      </c>
      <c r="I19" s="12">
        <v>293466</v>
      </c>
      <c r="J19" s="213">
        <v>233404</v>
      </c>
      <c r="K19" s="162">
        <v>153357</v>
      </c>
      <c r="M19" s="77">
        <f t="shared" ref="M19:M26" si="26">C19/$C$17</f>
        <v>5.7277021462507521E-4</v>
      </c>
      <c r="N19" s="18">
        <f t="shared" ref="N19:N26" si="27">D19/$D$17</f>
        <v>4.2929720774815964E-4</v>
      </c>
      <c r="O19" s="18">
        <f t="shared" ref="O19:O26" si="28">E19/$E$17</f>
        <v>2.2806400939280635E-4</v>
      </c>
      <c r="P19" s="37">
        <f t="shared" ref="P19:P24" si="29">F19/$F$17</f>
        <v>5.1847411594000857E-4</v>
      </c>
      <c r="Q19" s="37">
        <f t="shared" ref="Q19:Q26" si="30">G19/$G$17</f>
        <v>4.1490486716228622E-4</v>
      </c>
      <c r="R19" s="37">
        <f t="shared" ref="R19:R26" si="31">H19/$H$17</f>
        <v>2.1741000179381826E-4</v>
      </c>
      <c r="S19" s="37">
        <f t="shared" ref="S19:S26" si="32">I19/$I$17</f>
        <v>2.9078515857187512E-3</v>
      </c>
      <c r="T19" s="96">
        <f t="shared" ref="T19:T24" si="33">J19/$J$17</f>
        <v>3.064400435646816E-3</v>
      </c>
      <c r="U19" s="78">
        <f t="shared" ref="U19:U24" si="34">K19/$K$17</f>
        <v>2.0818148893971444E-3</v>
      </c>
      <c r="W19" s="146">
        <f t="shared" ref="W19:W26" si="35">(K19-J19)/J19</f>
        <v>-0.34295470514644139</v>
      </c>
      <c r="X19" s="104">
        <f t="shared" ref="X19:X26" si="36">(U19-T19)*100</f>
        <v>-9.8258554624967159E-2</v>
      </c>
      <c r="AA19" s="2"/>
    </row>
    <row r="20" spans="1:27" ht="20.100000000000001" customHeight="1" x14ac:dyDescent="0.25">
      <c r="A20" s="24"/>
      <c r="B20" t="s">
        <v>73</v>
      </c>
      <c r="C20" s="10">
        <v>0</v>
      </c>
      <c r="D20" s="11">
        <v>0</v>
      </c>
      <c r="E20" s="11">
        <v>0</v>
      </c>
      <c r="F20" s="35">
        <v>194</v>
      </c>
      <c r="G20" s="35">
        <v>2024</v>
      </c>
      <c r="H20" s="35">
        <v>142</v>
      </c>
      <c r="I20" s="12">
        <v>0</v>
      </c>
      <c r="J20" s="213">
        <v>0</v>
      </c>
      <c r="K20" s="162">
        <v>0</v>
      </c>
      <c r="M20" s="77">
        <f t="shared" si="26"/>
        <v>0</v>
      </c>
      <c r="N20" s="18">
        <f t="shared" si="27"/>
        <v>0</v>
      </c>
      <c r="O20" s="18">
        <f t="shared" si="28"/>
        <v>0</v>
      </c>
      <c r="P20" s="37">
        <f t="shared" si="29"/>
        <v>1.9744028441496871E-6</v>
      </c>
      <c r="Q20" s="37">
        <f t="shared" si="30"/>
        <v>1.8871178677223986E-5</v>
      </c>
      <c r="R20" s="37">
        <f t="shared" si="31"/>
        <v>1.3024604587909629E-6</v>
      </c>
      <c r="S20" s="37">
        <f t="shared" si="32"/>
        <v>0</v>
      </c>
      <c r="T20" s="96">
        <f t="shared" si="33"/>
        <v>0</v>
      </c>
      <c r="U20" s="78">
        <f t="shared" si="34"/>
        <v>0</v>
      </c>
      <c r="W20" s="146"/>
      <c r="X20" s="104">
        <f t="shared" ref="X20:X24" si="37">(U20-T20)*100</f>
        <v>0</v>
      </c>
      <c r="AA20" s="26"/>
    </row>
    <row r="21" spans="1:27" ht="20.100000000000001" customHeight="1" x14ac:dyDescent="0.25">
      <c r="A21" s="24"/>
      <c r="B21" t="s">
        <v>67</v>
      </c>
      <c r="C21" s="10">
        <v>17693535</v>
      </c>
      <c r="D21" s="11">
        <v>18328384</v>
      </c>
      <c r="E21" s="11">
        <v>17414147</v>
      </c>
      <c r="F21" s="35">
        <v>16488232</v>
      </c>
      <c r="G21" s="35">
        <v>17117968</v>
      </c>
      <c r="H21" s="35">
        <v>18013141</v>
      </c>
      <c r="I21" s="12">
        <v>16933688</v>
      </c>
      <c r="J21" s="213">
        <v>13027902</v>
      </c>
      <c r="K21" s="162">
        <v>12420904</v>
      </c>
      <c r="M21" s="77">
        <f t="shared" si="26"/>
        <v>0.17852187569451591</v>
      </c>
      <c r="N21" s="18">
        <f t="shared" si="27"/>
        <v>0.1787646046515062</v>
      </c>
      <c r="O21" s="18">
        <f t="shared" si="28"/>
        <v>0.18017239871958038</v>
      </c>
      <c r="P21" s="37">
        <f t="shared" si="29"/>
        <v>0.16780624822577259</v>
      </c>
      <c r="Q21" s="37">
        <f t="shared" si="30"/>
        <v>0.15960288177816329</v>
      </c>
      <c r="R21" s="37">
        <f t="shared" si="31"/>
        <v>0.16522115416286129</v>
      </c>
      <c r="S21" s="37">
        <f t="shared" si="32"/>
        <v>0.16778997056853806</v>
      </c>
      <c r="T21" s="96">
        <f t="shared" si="33"/>
        <v>0.17104552006119872</v>
      </c>
      <c r="U21" s="78">
        <f t="shared" si="34"/>
        <v>0.16861325460834881</v>
      </c>
      <c r="W21" s="146">
        <f t="shared" ref="W21:W24" si="38">(K21-J21)/J21</f>
        <v>-4.6592152750304691E-2</v>
      </c>
      <c r="X21" s="104">
        <f t="shared" si="37"/>
        <v>-0.24322654528499132</v>
      </c>
      <c r="AA21" s="2"/>
    </row>
    <row r="22" spans="1:27" ht="20.100000000000001" customHeight="1" x14ac:dyDescent="0.25">
      <c r="A22" s="24"/>
      <c r="B22" t="s">
        <v>68</v>
      </c>
      <c r="C22" s="10">
        <v>3892493</v>
      </c>
      <c r="D22" s="11">
        <v>4365663</v>
      </c>
      <c r="E22" s="11">
        <v>3695987</v>
      </c>
      <c r="F22" s="35">
        <v>3292943</v>
      </c>
      <c r="G22" s="35">
        <v>3731330</v>
      </c>
      <c r="H22" s="35">
        <v>4102757</v>
      </c>
      <c r="I22" s="12">
        <v>3617074</v>
      </c>
      <c r="J22" s="213">
        <v>2715340</v>
      </c>
      <c r="K22" s="162">
        <v>2573205</v>
      </c>
      <c r="M22" s="77">
        <f t="shared" si="26"/>
        <v>3.9273958058001039E-2</v>
      </c>
      <c r="N22" s="18">
        <f t="shared" si="27"/>
        <v>4.2580187115062E-2</v>
      </c>
      <c r="O22" s="18">
        <f t="shared" si="28"/>
        <v>3.823987723466362E-2</v>
      </c>
      <c r="P22" s="37">
        <f t="shared" si="29"/>
        <v>3.3513381571251562E-2</v>
      </c>
      <c r="Q22" s="37">
        <f t="shared" si="30"/>
        <v>3.4789819730082099E-2</v>
      </c>
      <c r="R22" s="37">
        <f t="shared" si="31"/>
        <v>3.7631540595266438E-2</v>
      </c>
      <c r="S22" s="37">
        <f t="shared" si="32"/>
        <v>3.5840316651884946E-2</v>
      </c>
      <c r="T22" s="96">
        <f t="shared" si="33"/>
        <v>3.5650156290934286E-2</v>
      </c>
      <c r="U22" s="78">
        <f t="shared" si="34"/>
        <v>3.493115072980809E-2</v>
      </c>
      <c r="W22" s="146">
        <f t="shared" si="38"/>
        <v>-5.2345194340303609E-2</v>
      </c>
      <c r="X22" s="104">
        <f t="shared" si="37"/>
        <v>-7.1900556112619585E-2</v>
      </c>
      <c r="AA22" s="2"/>
    </row>
    <row r="23" spans="1:27" ht="20.100000000000001" customHeight="1" x14ac:dyDescent="0.25">
      <c r="A23" s="24"/>
      <c r="B23" t="s">
        <v>84</v>
      </c>
      <c r="C23" s="10"/>
      <c r="D23" s="11"/>
      <c r="E23" s="11"/>
      <c r="F23" s="35">
        <v>0</v>
      </c>
      <c r="G23" s="35">
        <v>0</v>
      </c>
      <c r="H23" s="35">
        <v>14358</v>
      </c>
      <c r="I23" s="12">
        <v>18889</v>
      </c>
      <c r="J23" s="213">
        <v>15193</v>
      </c>
      <c r="K23" s="162">
        <v>14166</v>
      </c>
      <c r="M23" s="77">
        <f t="shared" si="26"/>
        <v>0</v>
      </c>
      <c r="N23" s="18">
        <f t="shared" si="27"/>
        <v>0</v>
      </c>
      <c r="O23" s="18">
        <f t="shared" si="28"/>
        <v>0</v>
      </c>
      <c r="P23" s="37">
        <f t="shared" si="29"/>
        <v>0</v>
      </c>
      <c r="Q23" s="37">
        <f t="shared" si="30"/>
        <v>0</v>
      </c>
      <c r="R23" s="37">
        <f t="shared" si="31"/>
        <v>1.3169526244592004E-4</v>
      </c>
      <c r="S23" s="37">
        <f t="shared" si="32"/>
        <v>1.8716447085059766E-4</v>
      </c>
      <c r="T23" s="96">
        <f t="shared" si="33"/>
        <v>1.9947145643940155E-4</v>
      </c>
      <c r="U23" s="78">
        <f t="shared" si="34"/>
        <v>1.923028601446295E-4</v>
      </c>
      <c r="W23" s="146">
        <f t="shared" si="38"/>
        <v>-6.7596919634041991E-2</v>
      </c>
      <c r="X23" s="104">
        <f t="shared" si="37"/>
        <v>-7.1685962947720466E-4</v>
      </c>
      <c r="AA23" s="2"/>
    </row>
    <row r="24" spans="1:27" ht="20.100000000000001" customHeight="1" x14ac:dyDescent="0.25">
      <c r="A24" s="24"/>
      <c r="B24" t="s">
        <v>69</v>
      </c>
      <c r="C24" s="10">
        <v>0</v>
      </c>
      <c r="D24" s="11">
        <v>0</v>
      </c>
      <c r="E24" s="11">
        <v>266</v>
      </c>
      <c r="F24" s="35">
        <v>221</v>
      </c>
      <c r="G24" s="35">
        <v>39</v>
      </c>
      <c r="H24" s="35">
        <v>1021</v>
      </c>
      <c r="I24" s="12">
        <v>1182</v>
      </c>
      <c r="J24" s="213">
        <v>911</v>
      </c>
      <c r="K24" s="162">
        <v>12196</v>
      </c>
      <c r="M24" s="77">
        <f t="shared" si="26"/>
        <v>0</v>
      </c>
      <c r="N24" s="18">
        <f t="shared" si="27"/>
        <v>0</v>
      </c>
      <c r="O24" s="18">
        <f t="shared" si="28"/>
        <v>2.7521220568201463E-6</v>
      </c>
      <c r="P24" s="37">
        <f t="shared" si="29"/>
        <v>2.2491908688509322E-6</v>
      </c>
      <c r="Q24" s="37">
        <f t="shared" si="30"/>
        <v>3.6362449032200366E-7</v>
      </c>
      <c r="R24" s="37">
        <f t="shared" si="31"/>
        <v>9.3648741438420641E-6</v>
      </c>
      <c r="S24" s="37">
        <f t="shared" si="32"/>
        <v>1.1712023111091453E-5</v>
      </c>
      <c r="T24" s="96">
        <f t="shared" si="33"/>
        <v>1.1960672468656276E-5</v>
      </c>
      <c r="U24" s="78">
        <f t="shared" si="34"/>
        <v>1.6556019217308355E-4</v>
      </c>
      <c r="W24" s="146">
        <f t="shared" si="38"/>
        <v>12.387486278814489</v>
      </c>
      <c r="X24" s="104">
        <f t="shared" si="37"/>
        <v>1.5359951970442728E-2</v>
      </c>
      <c r="AA24" s="26"/>
    </row>
    <row r="25" spans="1:27" ht="20.100000000000001" customHeight="1" x14ac:dyDescent="0.25">
      <c r="A25" s="24"/>
      <c r="B25" t="s">
        <v>85</v>
      </c>
      <c r="C25" s="10"/>
      <c r="D25" s="11"/>
      <c r="E25" s="11"/>
      <c r="F25" s="35"/>
      <c r="G25" s="35"/>
      <c r="H25" s="35"/>
      <c r="I25" s="12"/>
      <c r="J25" s="213">
        <v>0</v>
      </c>
      <c r="K25" s="162">
        <v>195</v>
      </c>
      <c r="M25" s="77"/>
      <c r="N25" s="18"/>
      <c r="O25" s="18"/>
      <c r="P25" s="37"/>
      <c r="Q25" s="37"/>
      <c r="R25" s="37"/>
      <c r="S25" s="37"/>
      <c r="T25" s="96"/>
      <c r="U25" s="78"/>
      <c r="W25" s="146"/>
      <c r="X25" s="104"/>
      <c r="AA25" s="26"/>
    </row>
    <row r="26" spans="1:27" ht="20.100000000000001" customHeight="1" thickBot="1" x14ac:dyDescent="0.3">
      <c r="A26" s="24"/>
      <c r="B26" t="s">
        <v>71</v>
      </c>
      <c r="C26" s="32">
        <v>25701448</v>
      </c>
      <c r="D26" s="33">
        <v>24280677</v>
      </c>
      <c r="E26" s="33">
        <v>22512217</v>
      </c>
      <c r="F26" s="35">
        <v>21845627</v>
      </c>
      <c r="G26" s="35">
        <v>23139505</v>
      </c>
      <c r="H26" s="35">
        <v>23724792</v>
      </c>
      <c r="I26" s="12">
        <v>22289611</v>
      </c>
      <c r="J26" s="213">
        <v>16476853</v>
      </c>
      <c r="K26" s="162">
        <v>16694731</v>
      </c>
      <c r="M26" s="77">
        <f t="shared" si="26"/>
        <v>0.25931905099942237</v>
      </c>
      <c r="N26" s="18">
        <f t="shared" si="27"/>
        <v>0.23681987591355133</v>
      </c>
      <c r="O26" s="18">
        <f t="shared" si="28"/>
        <v>0.23291868027677243</v>
      </c>
      <c r="P26" s="37">
        <f>F26/$F$17</f>
        <v>0.2223302478403773</v>
      </c>
      <c r="Q26" s="37">
        <f t="shared" si="30"/>
        <v>0.21574591569047322</v>
      </c>
      <c r="R26" s="37">
        <f t="shared" si="31"/>
        <v>0.21760988361295891</v>
      </c>
      <c r="S26" s="37">
        <f t="shared" si="32"/>
        <v>0.2208599316152608</v>
      </c>
      <c r="T26" s="96">
        <f>J26/$J$17</f>
        <v>0.21632737875652752</v>
      </c>
      <c r="U26" s="78">
        <f>K26/$K$17</f>
        <v>0.22663027817628198</v>
      </c>
      <c r="W26" s="146">
        <f t="shared" si="35"/>
        <v>1.3223277527571558E-2</v>
      </c>
      <c r="X26" s="104">
        <f t="shared" si="36"/>
        <v>1.0302899419754459</v>
      </c>
    </row>
    <row r="27" spans="1:27" ht="20.100000000000001" customHeight="1" thickBot="1" x14ac:dyDescent="0.3">
      <c r="A27" s="74" t="s">
        <v>21</v>
      </c>
      <c r="B27" s="100"/>
      <c r="C27" s="143">
        <f t="shared" ref="C27:E28" si="39">C7+C17</f>
        <v>147163289</v>
      </c>
      <c r="D27" s="84">
        <f t="shared" si="39"/>
        <v>155031652</v>
      </c>
      <c r="E27" s="84">
        <f t="shared" si="39"/>
        <v>148990336</v>
      </c>
      <c r="F27" s="84">
        <v>153690291</v>
      </c>
      <c r="G27" s="340">
        <f t="shared" ref="G27:K27" si="40">G7+G17</f>
        <v>138726042</v>
      </c>
      <c r="H27" s="340">
        <f t="shared" si="40"/>
        <v>137236262</v>
      </c>
      <c r="I27" s="339">
        <f t="shared" si="40"/>
        <v>155261721</v>
      </c>
      <c r="J27" s="174">
        <f t="shared" si="40"/>
        <v>116597684</v>
      </c>
      <c r="K27" s="170">
        <f t="shared" si="40"/>
        <v>117167415</v>
      </c>
      <c r="M27" s="147">
        <f t="shared" ref="M27:U27" si="41">M7+M17</f>
        <v>1</v>
      </c>
      <c r="N27" s="150">
        <f t="shared" si="41"/>
        <v>1</v>
      </c>
      <c r="O27" s="150">
        <f t="shared" si="41"/>
        <v>1</v>
      </c>
      <c r="P27" s="150">
        <f t="shared" si="41"/>
        <v>1.0000000065065919</v>
      </c>
      <c r="Q27" s="150">
        <f t="shared" si="41"/>
        <v>1</v>
      </c>
      <c r="R27" s="150">
        <f t="shared" si="41"/>
        <v>1</v>
      </c>
      <c r="S27" s="151">
        <f t="shared" si="41"/>
        <v>1</v>
      </c>
      <c r="T27" s="238">
        <f t="shared" si="41"/>
        <v>1</v>
      </c>
      <c r="U27" s="178">
        <f t="shared" si="41"/>
        <v>1</v>
      </c>
      <c r="W27" s="241">
        <f t="shared" si="22"/>
        <v>4.8862977415571997E-3</v>
      </c>
      <c r="X27" s="240">
        <f t="shared" si="5"/>
        <v>0</v>
      </c>
      <c r="AA27" s="1"/>
    </row>
    <row r="28" spans="1:27" ht="20.100000000000001" customHeight="1" x14ac:dyDescent="0.25">
      <c r="A28" s="24"/>
      <c r="B28" t="s">
        <v>65</v>
      </c>
      <c r="C28" s="10">
        <f t="shared" si="39"/>
        <v>84387165</v>
      </c>
      <c r="D28" s="11">
        <f t="shared" si="39"/>
        <v>90262204</v>
      </c>
      <c r="E28" s="11">
        <f t="shared" si="39"/>
        <v>88356524</v>
      </c>
      <c r="F28" s="11">
        <f t="shared" ref="F28" si="42">F8+F18</f>
        <v>93960729</v>
      </c>
      <c r="G28" s="11">
        <f t="shared" ref="G28" si="43">G8+G18</f>
        <v>84104245</v>
      </c>
      <c r="H28" s="11">
        <f t="shared" ref="H28:I34" si="44">J8+H18</f>
        <v>90041028</v>
      </c>
      <c r="I28" s="12">
        <f t="shared" si="44"/>
        <v>86854660</v>
      </c>
      <c r="J28" s="12">
        <f t="shared" ref="J28:K28" si="45">L8+J18</f>
        <v>43696683</v>
      </c>
      <c r="K28" s="12">
        <f t="shared" si="45"/>
        <v>41796297.678850345</v>
      </c>
      <c r="L28" s="2"/>
      <c r="M28" s="77">
        <f t="shared" ref="M28:M36" si="46">C28/$C$27</f>
        <v>0.57342538056484993</v>
      </c>
      <c r="N28" s="18">
        <f t="shared" ref="N28:N36" si="47">D28/$D$27</f>
        <v>0.58221790734707513</v>
      </c>
      <c r="O28" s="18">
        <f t="shared" ref="O28:O36" si="48">E28/$E$27</f>
        <v>0.59303526907946569</v>
      </c>
      <c r="P28" s="37">
        <f>F28/$F$27</f>
        <v>0.61136411668320678</v>
      </c>
      <c r="Q28" s="37">
        <f>G28/$G$27</f>
        <v>0.60626140404121098</v>
      </c>
      <c r="R28" s="37">
        <f>H28/$H$27</f>
        <v>0.65610230625488764</v>
      </c>
      <c r="S28" s="19">
        <f t="shared" ref="S28:S36" si="49">I28/$I$27</f>
        <v>0.55940807199992326</v>
      </c>
      <c r="T28" s="96">
        <f t="shared" ref="T28:T36" si="50">J28/$J$27</f>
        <v>0.37476458794841927</v>
      </c>
      <c r="U28" s="78">
        <f t="shared" ref="U28:U36" si="51">K28/$K$27</f>
        <v>0.35672287964064364</v>
      </c>
      <c r="W28" s="107">
        <f t="shared" si="22"/>
        <v>-4.3490379376156643E-2</v>
      </c>
      <c r="X28" s="108">
        <f t="shared" si="5"/>
        <v>-1.8041708307775628</v>
      </c>
    </row>
    <row r="29" spans="1:27" ht="20.100000000000001" customHeight="1" x14ac:dyDescent="0.25">
      <c r="A29" s="24"/>
      <c r="B29" t="s">
        <v>66</v>
      </c>
      <c r="C29" s="10">
        <f t="shared" ref="C29:E29" si="52">C9+C19</f>
        <v>6052924</v>
      </c>
      <c r="D29" s="11">
        <f t="shared" si="52"/>
        <v>7273550</v>
      </c>
      <c r="E29" s="11">
        <f t="shared" si="52"/>
        <v>7775921</v>
      </c>
      <c r="F29" s="11">
        <f t="shared" ref="F29" si="53">F9+F19</f>
        <v>8824868</v>
      </c>
      <c r="G29" s="11">
        <f t="shared" ref="G29" si="54">G9+G19</f>
        <v>4705754</v>
      </c>
      <c r="H29" s="11">
        <f t="shared" si="44"/>
        <v>6287357</v>
      </c>
      <c r="I29" s="12">
        <f t="shared" si="44"/>
        <v>6499676</v>
      </c>
      <c r="J29" s="12">
        <f t="shared" ref="J29:K29" si="55">L9+J19</f>
        <v>233404</v>
      </c>
      <c r="K29" s="12">
        <f t="shared" si="55"/>
        <v>153357.12478475919</v>
      </c>
      <c r="L29" s="2"/>
      <c r="M29" s="77">
        <f t="shared" ref="M29:M35" si="56">C29/$C$27</f>
        <v>4.1130665406642279E-2</v>
      </c>
      <c r="N29" s="18">
        <f t="shared" ref="N29:N34" si="57">D29/$D$27</f>
        <v>4.691654837039342E-2</v>
      </c>
      <c r="O29" s="18">
        <f t="shared" ref="O29:O34" si="58">E29/$E$27</f>
        <v>5.2190774306328166E-2</v>
      </c>
      <c r="P29" s="37">
        <f t="shared" ref="P29:P36" si="59">F29/$F$27</f>
        <v>5.7419814502140544E-2</v>
      </c>
      <c r="Q29" s="37">
        <f t="shared" ref="Q29:Q36" si="60">G29/$G$27</f>
        <v>3.3921201327145198E-2</v>
      </c>
      <c r="R29" s="37">
        <f t="shared" ref="R29:R34" si="61">H29/$H$27</f>
        <v>4.5814108518927747E-2</v>
      </c>
      <c r="S29" s="19">
        <f t="shared" ref="S29:S34" si="62">I29/$I$27</f>
        <v>4.1862707421618753E-2</v>
      </c>
      <c r="T29" s="96">
        <f t="shared" ref="T29:T34" si="63">J29/$J$27</f>
        <v>2.0017893322821063E-3</v>
      </c>
      <c r="U29" s="78">
        <f t="shared" ref="U29:U34" si="64">K29/$K$27</f>
        <v>1.3088717949846312E-3</v>
      </c>
      <c r="W29" s="146">
        <f t="shared" ref="W29:W34" si="65">(K29-J29)/J29</f>
        <v>-0.34295417051653276</v>
      </c>
      <c r="X29" s="104">
        <f t="shared" ref="X29:X34" si="66">(U29-T29)*100</f>
        <v>-6.929175372974751E-2</v>
      </c>
    </row>
    <row r="30" spans="1:27" ht="20.100000000000001" customHeight="1" x14ac:dyDescent="0.25">
      <c r="A30" s="24"/>
      <c r="B30" t="s">
        <v>73</v>
      </c>
      <c r="C30" s="10">
        <f t="shared" ref="C30:E30" si="67">C10+C20</f>
        <v>34002</v>
      </c>
      <c r="D30" s="11">
        <f t="shared" si="67"/>
        <v>46873</v>
      </c>
      <c r="E30" s="11">
        <f t="shared" si="67"/>
        <v>70780</v>
      </c>
      <c r="F30" s="11">
        <f t="shared" ref="F30" si="68">F10+F20</f>
        <v>44134</v>
      </c>
      <c r="G30" s="11">
        <f t="shared" ref="G30" si="69">G10+G20</f>
        <v>39497</v>
      </c>
      <c r="H30" s="11">
        <f t="shared" si="44"/>
        <v>12853</v>
      </c>
      <c r="I30" s="12">
        <f t="shared" si="44"/>
        <v>11723</v>
      </c>
      <c r="J30" s="12">
        <f t="shared" ref="J30:K30" si="70">L10+J20</f>
        <v>0</v>
      </c>
      <c r="K30" s="12">
        <f t="shared" si="70"/>
        <v>7.0760857146603083E-4</v>
      </c>
      <c r="L30" s="2"/>
      <c r="M30" s="77">
        <f t="shared" si="56"/>
        <v>2.3104947049668072E-4</v>
      </c>
      <c r="N30" s="18">
        <f t="shared" si="57"/>
        <v>3.0234471087233205E-4</v>
      </c>
      <c r="O30" s="18">
        <f t="shared" si="58"/>
        <v>4.7506436927560188E-4</v>
      </c>
      <c r="P30" s="37">
        <f t="shared" si="59"/>
        <v>2.8716192618829774E-4</v>
      </c>
      <c r="Q30" s="37">
        <f t="shared" si="60"/>
        <v>2.8471222439979942E-4</v>
      </c>
      <c r="R30" s="37">
        <f t="shared" si="61"/>
        <v>9.3656004708143393E-5</v>
      </c>
      <c r="S30" s="19">
        <f t="shared" si="62"/>
        <v>7.5504766561231145E-5</v>
      </c>
      <c r="T30" s="96">
        <f t="shared" si="63"/>
        <v>0</v>
      </c>
      <c r="U30" s="78">
        <f t="shared" si="64"/>
        <v>6.0392948966743941E-12</v>
      </c>
      <c r="W30" s="146"/>
      <c r="X30" s="104">
        <f t="shared" si="66"/>
        <v>6.0392948966743938E-10</v>
      </c>
      <c r="AA30" s="1"/>
    </row>
    <row r="31" spans="1:27" ht="20.100000000000001" customHeight="1" x14ac:dyDescent="0.25">
      <c r="A31" s="24"/>
      <c r="B31" t="s">
        <v>67</v>
      </c>
      <c r="C31" s="10">
        <f t="shared" ref="C31:E31" si="71">C11+C21</f>
        <v>24801508</v>
      </c>
      <c r="D31" s="11">
        <f t="shared" si="71"/>
        <v>26136911</v>
      </c>
      <c r="E31" s="11">
        <f t="shared" si="71"/>
        <v>24148872</v>
      </c>
      <c r="F31" s="11">
        <f t="shared" ref="F31" si="72">F11+F21</f>
        <v>23447965</v>
      </c>
      <c r="G31" s="11">
        <f t="shared" ref="G31" si="73">G11+G21</f>
        <v>21576777</v>
      </c>
      <c r="H31" s="11">
        <f t="shared" si="44"/>
        <v>23551352</v>
      </c>
      <c r="I31" s="12">
        <f t="shared" si="44"/>
        <v>22643707</v>
      </c>
      <c r="J31" s="12">
        <f t="shared" ref="J31:K31" si="74">L11+J21</f>
        <v>13027902</v>
      </c>
      <c r="K31" s="12">
        <f t="shared" si="74"/>
        <v>12420904.147922553</v>
      </c>
      <c r="L31" s="2"/>
      <c r="M31" s="77">
        <f t="shared" si="56"/>
        <v>0.16853053617196609</v>
      </c>
      <c r="N31" s="18">
        <f t="shared" si="57"/>
        <v>0.16859080492801559</v>
      </c>
      <c r="O31" s="18">
        <f t="shared" si="58"/>
        <v>0.16208347902510939</v>
      </c>
      <c r="P31" s="37">
        <f t="shared" si="59"/>
        <v>0.15256633875460618</v>
      </c>
      <c r="Q31" s="37">
        <f t="shared" si="60"/>
        <v>0.15553515900064388</v>
      </c>
      <c r="R31" s="37">
        <f t="shared" si="61"/>
        <v>0.17161172751848924</v>
      </c>
      <c r="S31" s="19">
        <f t="shared" si="62"/>
        <v>0.14584217445328976</v>
      </c>
      <c r="T31" s="96">
        <f t="shared" si="63"/>
        <v>0.11173379738829117</v>
      </c>
      <c r="U31" s="78">
        <f t="shared" si="64"/>
        <v>0.1060098846417543</v>
      </c>
      <c r="W31" s="146">
        <f t="shared" si="65"/>
        <v>-4.6592141396016556E-2</v>
      </c>
      <c r="X31" s="104">
        <f t="shared" si="66"/>
        <v>-0.57239127465368722</v>
      </c>
    </row>
    <row r="32" spans="1:27" ht="20.100000000000001" customHeight="1" x14ac:dyDescent="0.25">
      <c r="A32" s="24"/>
      <c r="B32" t="s">
        <v>68</v>
      </c>
      <c r="C32" s="10">
        <f t="shared" ref="C32:E32" si="75">C12+C22</f>
        <v>5853989</v>
      </c>
      <c r="D32" s="11">
        <f t="shared" si="75"/>
        <v>6863512</v>
      </c>
      <c r="E32" s="11">
        <f t="shared" si="75"/>
        <v>5985805</v>
      </c>
      <c r="F32" s="11">
        <f t="shared" ref="F32" si="76">F12+F22</f>
        <v>5207311</v>
      </c>
      <c r="G32" s="11">
        <f t="shared" ref="G32" si="77">G12+G22</f>
        <v>4916725</v>
      </c>
      <c r="H32" s="11">
        <f t="shared" si="44"/>
        <v>5531275</v>
      </c>
      <c r="I32" s="12">
        <f t="shared" si="44"/>
        <v>5750636</v>
      </c>
      <c r="J32" s="12">
        <f t="shared" ref="J32:K32" si="78">L12+J22</f>
        <v>2715340</v>
      </c>
      <c r="K32" s="12">
        <f t="shared" si="78"/>
        <v>2573205.0408202866</v>
      </c>
      <c r="L32" s="2"/>
      <c r="M32" s="77">
        <f t="shared" si="56"/>
        <v>3.9778867676707061E-2</v>
      </c>
      <c r="N32" s="18">
        <f t="shared" si="57"/>
        <v>4.4271682017553424E-2</v>
      </c>
      <c r="O32" s="18">
        <f t="shared" si="58"/>
        <v>4.0175793683692347E-2</v>
      </c>
      <c r="P32" s="37">
        <f t="shared" si="59"/>
        <v>3.3881847487685475E-2</v>
      </c>
      <c r="Q32" s="37">
        <f t="shared" si="60"/>
        <v>3.5441975631367036E-2</v>
      </c>
      <c r="R32" s="37">
        <f t="shared" si="61"/>
        <v>4.0304762891312212E-2</v>
      </c>
      <c r="S32" s="19">
        <f t="shared" si="62"/>
        <v>3.7038337350389153E-2</v>
      </c>
      <c r="T32" s="96">
        <f t="shared" si="63"/>
        <v>2.3288112652391963E-2</v>
      </c>
      <c r="U32" s="78">
        <f t="shared" si="64"/>
        <v>2.1961780421803166E-2</v>
      </c>
      <c r="W32" s="146">
        <f t="shared" si="65"/>
        <v>-5.2345179307089866E-2</v>
      </c>
      <c r="X32" s="104">
        <f t="shared" si="66"/>
        <v>-0.13263322305887976</v>
      </c>
    </row>
    <row r="33" spans="1:27" ht="20.100000000000001" customHeight="1" x14ac:dyDescent="0.25">
      <c r="A33" s="24"/>
      <c r="B33" t="s">
        <v>84</v>
      </c>
      <c r="C33" s="10">
        <f t="shared" ref="C33:E33" si="79">C13+C23</f>
        <v>0</v>
      </c>
      <c r="D33" s="11">
        <f t="shared" si="79"/>
        <v>0</v>
      </c>
      <c r="E33" s="11">
        <f t="shared" si="79"/>
        <v>0</v>
      </c>
      <c r="F33" s="11">
        <f t="shared" ref="F33" si="80">F13+F23</f>
        <v>0</v>
      </c>
      <c r="G33" s="11">
        <f t="shared" ref="G33" si="81">G13+G23</f>
        <v>0</v>
      </c>
      <c r="H33" s="11">
        <f t="shared" si="44"/>
        <v>19208</v>
      </c>
      <c r="I33" s="12">
        <f t="shared" si="44"/>
        <v>25873</v>
      </c>
      <c r="J33" s="12">
        <f t="shared" ref="J33:K33" si="82">L13+J23</f>
        <v>15193</v>
      </c>
      <c r="K33" s="12">
        <f t="shared" si="82"/>
        <v>14166</v>
      </c>
      <c r="L33" s="2"/>
      <c r="M33" s="77">
        <f t="shared" si="56"/>
        <v>0</v>
      </c>
      <c r="N33" s="18">
        <f t="shared" si="57"/>
        <v>0</v>
      </c>
      <c r="O33" s="18">
        <f t="shared" si="58"/>
        <v>0</v>
      </c>
      <c r="P33" s="37">
        <f t="shared" si="59"/>
        <v>0</v>
      </c>
      <c r="Q33" s="37">
        <f t="shared" si="60"/>
        <v>0</v>
      </c>
      <c r="R33" s="37">
        <f t="shared" si="61"/>
        <v>1.3996300773624977E-4</v>
      </c>
      <c r="S33" s="19">
        <f t="shared" si="62"/>
        <v>1.6664120321067418E-4</v>
      </c>
      <c r="T33" s="96">
        <f t="shared" si="63"/>
        <v>1.3030275970147057E-4</v>
      </c>
      <c r="U33" s="78">
        <f t="shared" si="64"/>
        <v>1.2090392196499342E-4</v>
      </c>
      <c r="W33" s="146">
        <f t="shared" si="65"/>
        <v>-6.7596919634041991E-2</v>
      </c>
      <c r="X33" s="104">
        <f t="shared" si="66"/>
        <v>-9.3988377364771466E-4</v>
      </c>
    </row>
    <row r="34" spans="1:27" ht="20.100000000000001" customHeight="1" x14ac:dyDescent="0.25">
      <c r="A34" s="24"/>
      <c r="B34" t="s">
        <v>69</v>
      </c>
      <c r="C34" s="10">
        <f t="shared" ref="C34:E34" si="83">C14+C24</f>
        <v>0</v>
      </c>
      <c r="D34" s="11">
        <f t="shared" si="83"/>
        <v>0</v>
      </c>
      <c r="E34" s="11">
        <f t="shared" si="83"/>
        <v>266</v>
      </c>
      <c r="F34" s="11">
        <f t="shared" ref="F34" si="84">F14+F24</f>
        <v>1385</v>
      </c>
      <c r="G34" s="11">
        <f t="shared" ref="G34" si="85">G14+G24</f>
        <v>576</v>
      </c>
      <c r="H34" s="11">
        <f t="shared" si="44"/>
        <v>1021</v>
      </c>
      <c r="I34" s="12">
        <f t="shared" si="44"/>
        <v>1182</v>
      </c>
      <c r="J34" s="12">
        <f t="shared" ref="J34:K34" si="86">L14+J24</f>
        <v>911</v>
      </c>
      <c r="K34" s="12">
        <f t="shared" si="86"/>
        <v>12196</v>
      </c>
      <c r="L34" s="2"/>
      <c r="M34" s="77">
        <f t="shared" si="56"/>
        <v>0</v>
      </c>
      <c r="N34" s="18">
        <f t="shared" si="57"/>
        <v>0</v>
      </c>
      <c r="O34" s="18">
        <f t="shared" si="58"/>
        <v>1.7853506954974583E-6</v>
      </c>
      <c r="P34" s="37">
        <f t="shared" si="59"/>
        <v>9.0116297587073987E-6</v>
      </c>
      <c r="Q34" s="37">
        <f t="shared" si="60"/>
        <v>4.1520682901051841E-6</v>
      </c>
      <c r="R34" s="37">
        <f t="shared" si="61"/>
        <v>7.4397246407075704E-6</v>
      </c>
      <c r="S34" s="19">
        <f t="shared" si="62"/>
        <v>7.6129518105753828E-6</v>
      </c>
      <c r="T34" s="96">
        <f t="shared" si="63"/>
        <v>7.8131912122714206E-6</v>
      </c>
      <c r="U34" s="78">
        <f t="shared" si="64"/>
        <v>1.0409037359064379E-4</v>
      </c>
      <c r="W34" s="146">
        <f t="shared" si="65"/>
        <v>12.387486278814489</v>
      </c>
      <c r="X34" s="104">
        <f t="shared" si="66"/>
        <v>9.6277182378372364E-3</v>
      </c>
      <c r="AA34" s="1"/>
    </row>
    <row r="35" spans="1:27" ht="20.100000000000001" customHeight="1" x14ac:dyDescent="0.25">
      <c r="A35" s="24"/>
      <c r="B35" t="s">
        <v>85</v>
      </c>
      <c r="C35" s="10">
        <f>C25</f>
        <v>0</v>
      </c>
      <c r="D35" s="11"/>
      <c r="E35" s="11"/>
      <c r="F35" s="11"/>
      <c r="G35" s="11"/>
      <c r="H35" s="11"/>
      <c r="I35" s="12"/>
      <c r="J35" s="12"/>
      <c r="K35" s="12"/>
      <c r="L35" s="2"/>
      <c r="M35" s="77">
        <f t="shared" si="56"/>
        <v>0</v>
      </c>
      <c r="N35" s="18"/>
      <c r="O35" s="18"/>
      <c r="P35" s="37"/>
      <c r="Q35" s="37"/>
      <c r="R35" s="37"/>
      <c r="S35" s="19"/>
      <c r="T35" s="96"/>
      <c r="U35" s="78"/>
      <c r="W35" s="146"/>
      <c r="X35" s="104"/>
      <c r="AA35" s="1"/>
    </row>
    <row r="36" spans="1:27" ht="20.100000000000001" customHeight="1" thickBot="1" x14ac:dyDescent="0.3">
      <c r="A36" s="31"/>
      <c r="B36" s="25" t="s">
        <v>71</v>
      </c>
      <c r="C36" s="215">
        <f t="shared" ref="C36:I36" si="87">C16+C26</f>
        <v>26033701</v>
      </c>
      <c r="D36" s="423">
        <f t="shared" si="87"/>
        <v>24448602</v>
      </c>
      <c r="E36" s="422">
        <f t="shared" si="87"/>
        <v>22652168</v>
      </c>
      <c r="F36" s="422">
        <f t="shared" si="87"/>
        <v>22203900</v>
      </c>
      <c r="G36" s="422">
        <f t="shared" si="87"/>
        <v>23382468</v>
      </c>
      <c r="H36" s="422">
        <f t="shared" si="87"/>
        <v>23941738</v>
      </c>
      <c r="I36" s="424">
        <f t="shared" si="87"/>
        <v>22679221</v>
      </c>
      <c r="J36" s="163">
        <f t="shared" ref="J36:K36" si="88">J16+J26</f>
        <v>16763788</v>
      </c>
      <c r="K36" s="43">
        <f t="shared" si="88"/>
        <v>17041959</v>
      </c>
      <c r="L36" s="2"/>
      <c r="M36" s="148">
        <f t="shared" si="46"/>
        <v>0.17690350070933791</v>
      </c>
      <c r="N36" s="80">
        <f t="shared" si="47"/>
        <v>0.15770071262609006</v>
      </c>
      <c r="O36" s="80">
        <f t="shared" si="48"/>
        <v>0.15203783418543335</v>
      </c>
      <c r="P36" s="179">
        <f t="shared" si="59"/>
        <v>0.14447171552300594</v>
      </c>
      <c r="Q36" s="80">
        <f t="shared" si="60"/>
        <v>0.16855139570694305</v>
      </c>
      <c r="R36" s="80">
        <f t="shared" ref="R36" si="89">H36/$H$27</f>
        <v>0.17445635469144447</v>
      </c>
      <c r="S36" s="94">
        <f t="shared" si="49"/>
        <v>0.14607091080743592</v>
      </c>
      <c r="T36" s="236">
        <f t="shared" si="50"/>
        <v>0.14377462248735576</v>
      </c>
      <c r="U36" s="237">
        <f t="shared" si="51"/>
        <v>0.14544964570567678</v>
      </c>
      <c r="W36" s="109">
        <f t="shared" si="22"/>
        <v>1.6593564652571363E-2</v>
      </c>
      <c r="X36" s="106">
        <f t="shared" si="5"/>
        <v>0.16750232183210256</v>
      </c>
    </row>
    <row r="37" spans="1:27" ht="20.100000000000001" customHeight="1" x14ac:dyDescent="0.25">
      <c r="C37" s="2"/>
      <c r="D37" s="2"/>
      <c r="E37" s="2"/>
      <c r="F37" s="2"/>
      <c r="G37" s="2"/>
      <c r="H37" s="2"/>
      <c r="M37" s="173"/>
    </row>
    <row r="38" spans="1:27" ht="19.5" customHeight="1" x14ac:dyDescent="0.25"/>
    <row r="39" spans="1:27" x14ac:dyDescent="0.25">
      <c r="A39" s="1" t="s">
        <v>23</v>
      </c>
      <c r="M39" s="1" t="s">
        <v>25</v>
      </c>
      <c r="W39" s="1" t="str">
        <f>W3</f>
        <v>VARIAÇÃO (JAN-SET)</v>
      </c>
    </row>
    <row r="40" spans="1:27" ht="15.75" thickBot="1" x14ac:dyDescent="0.3"/>
    <row r="41" spans="1:27" ht="24" customHeight="1" x14ac:dyDescent="0.25">
      <c r="A41" s="470" t="s">
        <v>79</v>
      </c>
      <c r="B41" s="496"/>
      <c r="C41" s="472">
        <v>2016</v>
      </c>
      <c r="D41" s="461">
        <v>2017</v>
      </c>
      <c r="E41" s="461">
        <v>2018</v>
      </c>
      <c r="F41" s="461">
        <v>2019</v>
      </c>
      <c r="G41" s="461">
        <v>2020</v>
      </c>
      <c r="H41" s="461">
        <v>2021</v>
      </c>
      <c r="I41" s="463">
        <v>2022</v>
      </c>
      <c r="J41" s="467" t="str">
        <f>J5</f>
        <v>janeiro - setembro</v>
      </c>
      <c r="K41" s="468"/>
      <c r="M41" s="494">
        <v>2016</v>
      </c>
      <c r="N41" s="461">
        <v>2017</v>
      </c>
      <c r="O41" s="461">
        <v>2018</v>
      </c>
      <c r="P41" s="461">
        <v>2019</v>
      </c>
      <c r="Q41" s="461">
        <v>2020</v>
      </c>
      <c r="R41" s="461">
        <v>2021</v>
      </c>
      <c r="S41" s="463">
        <v>2022</v>
      </c>
      <c r="T41" s="467" t="str">
        <f>J5</f>
        <v>janeiro - setembro</v>
      </c>
      <c r="U41" s="468"/>
      <c r="W41" s="498" t="s">
        <v>88</v>
      </c>
      <c r="X41" s="499"/>
    </row>
    <row r="42" spans="1:27" ht="20.25" customHeight="1" thickBot="1" x14ac:dyDescent="0.3">
      <c r="A42" s="471"/>
      <c r="B42" s="497"/>
      <c r="C42" s="488"/>
      <c r="D42" s="469"/>
      <c r="E42" s="469"/>
      <c r="F42" s="469"/>
      <c r="G42" s="469"/>
      <c r="H42" s="469"/>
      <c r="I42" s="489"/>
      <c r="J42" s="167">
        <v>2022</v>
      </c>
      <c r="K42" s="169">
        <v>2023</v>
      </c>
      <c r="M42" s="495"/>
      <c r="N42" s="469"/>
      <c r="O42" s="469"/>
      <c r="P42" s="469"/>
      <c r="Q42" s="469"/>
      <c r="R42" s="469"/>
      <c r="S42" s="489"/>
      <c r="T42" s="167">
        <v>2022</v>
      </c>
      <c r="U42" s="169">
        <v>2023</v>
      </c>
      <c r="W42" s="131" t="s">
        <v>1</v>
      </c>
      <c r="X42" s="38" t="s">
        <v>38</v>
      </c>
    </row>
    <row r="43" spans="1:27" ht="19.5" customHeight="1" thickBot="1" x14ac:dyDescent="0.3">
      <c r="A43" s="5" t="s">
        <v>37</v>
      </c>
      <c r="B43" s="6"/>
      <c r="C43" s="13">
        <v>209541598</v>
      </c>
      <c r="D43" s="14">
        <v>229381261</v>
      </c>
      <c r="E43" s="14">
        <v>222717428</v>
      </c>
      <c r="F43" s="36">
        <v>237232488</v>
      </c>
      <c r="G43" s="36">
        <v>134437905</v>
      </c>
      <c r="H43" s="36">
        <v>122048204</v>
      </c>
      <c r="I43" s="15">
        <v>249522474</v>
      </c>
      <c r="J43" s="181">
        <v>186220832</v>
      </c>
      <c r="K43" s="180">
        <v>199770582</v>
      </c>
      <c r="L43" s="1"/>
      <c r="M43" s="135">
        <f t="shared" ref="M43:U43" si="90">C43/C63</f>
        <v>0.64469468516788675</v>
      </c>
      <c r="N43" s="21">
        <f t="shared" si="90"/>
        <v>0.65202228069943247</v>
      </c>
      <c r="O43" s="21">
        <f t="shared" si="90"/>
        <v>0.6319365208121398</v>
      </c>
      <c r="P43" s="21">
        <f t="shared" si="90"/>
        <v>0.64386421520260562</v>
      </c>
      <c r="Q43" s="21">
        <f t="shared" si="90"/>
        <v>0.48409786470985144</v>
      </c>
      <c r="R43" s="21">
        <f t="shared" si="90"/>
        <v>0.45557635531014251</v>
      </c>
      <c r="S43" s="22">
        <f t="shared" si="90"/>
        <v>0.63520515267038324</v>
      </c>
      <c r="T43" s="20">
        <f t="shared" si="90"/>
        <v>0.63305119983522118</v>
      </c>
      <c r="U43" s="235">
        <f t="shared" si="90"/>
        <v>0.64686921071228609</v>
      </c>
      <c r="V43" s="1"/>
      <c r="W43" s="64">
        <f>(K43-J43)/J43</f>
        <v>7.2761730545807035E-2</v>
      </c>
      <c r="X43" s="101">
        <f>(U43-T43)*100</f>
        <v>1.3818010877064912</v>
      </c>
    </row>
    <row r="44" spans="1:27" ht="19.5" customHeight="1" x14ac:dyDescent="0.25">
      <c r="A44" s="24"/>
      <c r="B44" s="144" t="s">
        <v>65</v>
      </c>
      <c r="C44" s="10">
        <v>132183304</v>
      </c>
      <c r="D44" s="11">
        <v>140122384</v>
      </c>
      <c r="E44" s="11">
        <v>140440479</v>
      </c>
      <c r="F44" s="35">
        <v>149905730</v>
      </c>
      <c r="G44" s="35">
        <v>84697491</v>
      </c>
      <c r="H44" s="35">
        <v>75095465</v>
      </c>
      <c r="I44" s="12">
        <v>152591470</v>
      </c>
      <c r="J44" s="10">
        <v>114308173</v>
      </c>
      <c r="K44" s="162">
        <v>122881823</v>
      </c>
      <c r="M44" s="77">
        <f t="shared" ref="M44:M52" si="91">C44/$C$43</f>
        <v>0.63082130355806487</v>
      </c>
      <c r="N44" s="18">
        <f t="shared" ref="N44:N52" si="92">D44/$D$43</f>
        <v>0.6108711033723021</v>
      </c>
      <c r="O44" s="18">
        <f t="shared" ref="O44:O52" si="93">E44/$E$43</f>
        <v>0.63057696140420583</v>
      </c>
      <c r="P44" s="37">
        <f>F44/$F$43</f>
        <v>0.63189376490457749</v>
      </c>
      <c r="Q44" s="37">
        <f t="shared" ref="Q44:R52" si="94">G44/$F$43</f>
        <v>0.35702315359100395</v>
      </c>
      <c r="R44" s="37">
        <f t="shared" si="94"/>
        <v>0.31654798056158312</v>
      </c>
      <c r="S44" s="19">
        <f>I44/$I$43</f>
        <v>0.61153397348889704</v>
      </c>
      <c r="T44" s="96">
        <f>J44/$J$43</f>
        <v>0.61383128714622004</v>
      </c>
      <c r="U44" s="78">
        <f>K44/$K$43</f>
        <v>0.61511470692917136</v>
      </c>
      <c r="W44" s="107">
        <f t="shared" ref="W44:W64" si="95">(K44-J44)/J44</f>
        <v>7.5004698045519458E-2</v>
      </c>
      <c r="X44" s="108">
        <f t="shared" ref="X44:X64" si="96">(U44-T44)*100</f>
        <v>0.12834197829513228</v>
      </c>
    </row>
    <row r="45" spans="1:27" ht="19.5" customHeight="1" x14ac:dyDescent="0.25">
      <c r="A45" s="24"/>
      <c r="B45" s="144" t="s">
        <v>66</v>
      </c>
      <c r="C45" s="10">
        <v>28920922</v>
      </c>
      <c r="D45" s="11">
        <v>35755277</v>
      </c>
      <c r="E45" s="11">
        <v>35929448</v>
      </c>
      <c r="F45" s="35">
        <v>39169486</v>
      </c>
      <c r="G45" s="35">
        <v>19125156</v>
      </c>
      <c r="H45" s="35">
        <v>19161774</v>
      </c>
      <c r="I45" s="12">
        <v>37920880</v>
      </c>
      <c r="J45" s="10">
        <v>28599211</v>
      </c>
      <c r="K45" s="162">
        <v>29061633</v>
      </c>
      <c r="M45" s="77">
        <f t="shared" si="91"/>
        <v>0.13801995535034528</v>
      </c>
      <c r="N45" s="18">
        <f t="shared" si="92"/>
        <v>0.15587706181456557</v>
      </c>
      <c r="O45" s="18">
        <f t="shared" si="93"/>
        <v>0.16132301958874992</v>
      </c>
      <c r="P45" s="37">
        <f t="shared" ref="P45:P52" si="97">F45/$F$43</f>
        <v>0.16511012606334086</v>
      </c>
      <c r="Q45" s="37">
        <f t="shared" si="94"/>
        <v>8.0617777780925187E-2</v>
      </c>
      <c r="R45" s="37">
        <f t="shared" si="94"/>
        <v>8.0772132693731222E-2</v>
      </c>
      <c r="S45" s="19">
        <f t="shared" ref="S45:S52" si="98">I45/$I$43</f>
        <v>0.15197380577430472</v>
      </c>
      <c r="T45" s="96">
        <f t="shared" ref="T45:T52" si="99">J45/$J$43</f>
        <v>0.15357686190554665</v>
      </c>
      <c r="U45" s="78">
        <f t="shared" ref="U45:U52" si="100">K45/$K$43</f>
        <v>0.14547503796129502</v>
      </c>
      <c r="W45" s="146">
        <f t="shared" si="95"/>
        <v>1.6169047460784843E-2</v>
      </c>
      <c r="X45" s="104">
        <f t="shared" si="96"/>
        <v>-0.81018239442516293</v>
      </c>
    </row>
    <row r="46" spans="1:27" ht="19.5" customHeight="1" x14ac:dyDescent="0.25">
      <c r="A46" s="24"/>
      <c r="B46" s="144" t="s">
        <v>73</v>
      </c>
      <c r="C46" s="10">
        <v>40804</v>
      </c>
      <c r="D46" s="11">
        <v>80734</v>
      </c>
      <c r="E46" s="11">
        <v>122357</v>
      </c>
      <c r="F46" s="35">
        <v>61080</v>
      </c>
      <c r="G46" s="35">
        <v>51146</v>
      </c>
      <c r="H46" s="35">
        <v>36639</v>
      </c>
      <c r="I46" s="12">
        <v>24443</v>
      </c>
      <c r="J46" s="10">
        <v>18808</v>
      </c>
      <c r="K46" s="162">
        <v>22638</v>
      </c>
      <c r="M46" s="77">
        <f t="shared" si="91"/>
        <v>1.9472983116221152E-4</v>
      </c>
      <c r="N46" s="18">
        <f t="shared" si="92"/>
        <v>3.5196423477678939E-4</v>
      </c>
      <c r="O46" s="18">
        <f t="shared" si="93"/>
        <v>5.4938224232725966E-4</v>
      </c>
      <c r="P46" s="37">
        <f t="shared" si="97"/>
        <v>2.5746895172300347E-4</v>
      </c>
      <c r="Q46" s="37">
        <f t="shared" si="94"/>
        <v>2.1559441723681622E-4</v>
      </c>
      <c r="R46" s="37">
        <f t="shared" si="94"/>
        <v>1.5444343356547355E-4</v>
      </c>
      <c r="S46" s="19">
        <f t="shared" si="98"/>
        <v>9.7959112091843079E-5</v>
      </c>
      <c r="T46" s="96">
        <f t="shared" si="99"/>
        <v>1.0099836735774008E-4</v>
      </c>
      <c r="U46" s="78">
        <f t="shared" si="100"/>
        <v>1.1331998822529335E-4</v>
      </c>
      <c r="W46" s="146">
        <f t="shared" si="95"/>
        <v>0.20363675031901318</v>
      </c>
      <c r="X46" s="104">
        <f t="shared" si="96"/>
        <v>1.2321620867553271E-3</v>
      </c>
    </row>
    <row r="47" spans="1:27" ht="19.5" customHeight="1" x14ac:dyDescent="0.25">
      <c r="A47" s="24"/>
      <c r="B47" s="144" t="s">
        <v>67</v>
      </c>
      <c r="C47" s="10">
        <v>40393076</v>
      </c>
      <c r="D47" s="11">
        <v>43585944</v>
      </c>
      <c r="E47" s="11">
        <v>36137872</v>
      </c>
      <c r="F47" s="35">
        <v>38548621</v>
      </c>
      <c r="G47" s="35">
        <v>24892469</v>
      </c>
      <c r="H47" s="35">
        <v>22933745</v>
      </c>
      <c r="I47" s="12">
        <v>48245276</v>
      </c>
      <c r="J47" s="10">
        <v>35506948</v>
      </c>
      <c r="K47" s="162">
        <v>38634269</v>
      </c>
      <c r="M47" s="77">
        <f t="shared" si="91"/>
        <v>0.1927687694736393</v>
      </c>
      <c r="N47" s="18">
        <f t="shared" si="92"/>
        <v>0.19001527766472606</v>
      </c>
      <c r="O47" s="18">
        <f t="shared" si="93"/>
        <v>0.16225884217736206</v>
      </c>
      <c r="P47" s="37">
        <f t="shared" si="97"/>
        <v>0.16249300981069675</v>
      </c>
      <c r="Q47" s="37">
        <f t="shared" si="94"/>
        <v>0.10492858381184283</v>
      </c>
      <c r="R47" s="37">
        <f t="shared" si="94"/>
        <v>9.6672024954693389E-2</v>
      </c>
      <c r="S47" s="19">
        <f t="shared" si="98"/>
        <v>0.19335042341717082</v>
      </c>
      <c r="T47" s="96">
        <f t="shared" si="99"/>
        <v>0.19067119193195314</v>
      </c>
      <c r="U47" s="78">
        <f t="shared" si="100"/>
        <v>0.1933931843878795</v>
      </c>
      <c r="W47" s="146">
        <f t="shared" si="95"/>
        <v>8.8076311149017927E-2</v>
      </c>
      <c r="X47" s="104">
        <f t="shared" si="96"/>
        <v>0.27219924559263586</v>
      </c>
    </row>
    <row r="48" spans="1:27" ht="19.5" customHeight="1" x14ac:dyDescent="0.25">
      <c r="A48" s="24"/>
      <c r="B48" t="s">
        <v>68</v>
      </c>
      <c r="C48" s="10">
        <v>7382149</v>
      </c>
      <c r="D48" s="11">
        <v>9249131</v>
      </c>
      <c r="E48" s="11">
        <v>9711674</v>
      </c>
      <c r="F48" s="35">
        <v>8790522</v>
      </c>
      <c r="G48" s="35">
        <v>5187559</v>
      </c>
      <c r="H48" s="35">
        <v>4125921</v>
      </c>
      <c r="I48" s="12">
        <v>9635767</v>
      </c>
      <c r="J48" s="10">
        <v>6976275</v>
      </c>
      <c r="K48" s="162">
        <v>8217748</v>
      </c>
      <c r="M48" s="77">
        <f t="shared" si="91"/>
        <v>3.5229992853256759E-2</v>
      </c>
      <c r="N48" s="18">
        <f t="shared" si="92"/>
        <v>4.0322086292829303E-2</v>
      </c>
      <c r="O48" s="18">
        <f t="shared" si="93"/>
        <v>4.3605361678296678E-2</v>
      </c>
      <c r="P48" s="37">
        <f t="shared" si="97"/>
        <v>3.7054461107367383E-2</v>
      </c>
      <c r="Q48" s="37">
        <f t="shared" si="94"/>
        <v>2.1866983918324038E-2</v>
      </c>
      <c r="R48" s="37">
        <f t="shared" si="94"/>
        <v>1.7391888584838346E-2</v>
      </c>
      <c r="S48" s="19">
        <f t="shared" si="98"/>
        <v>3.8616830161759298E-2</v>
      </c>
      <c r="T48" s="96">
        <f t="shared" si="99"/>
        <v>3.7462376926766176E-2</v>
      </c>
      <c r="U48" s="78">
        <f t="shared" si="100"/>
        <v>4.1135926610055128E-2</v>
      </c>
      <c r="W48" s="146">
        <f t="shared" si="95"/>
        <v>0.17795643090331159</v>
      </c>
      <c r="X48" s="104">
        <f t="shared" si="96"/>
        <v>0.36735496832889514</v>
      </c>
    </row>
    <row r="49" spans="1:24" ht="19.5" customHeight="1" x14ac:dyDescent="0.25">
      <c r="A49" s="24"/>
      <c r="B49" s="144" t="s">
        <v>84</v>
      </c>
      <c r="C49" s="10"/>
      <c r="D49" s="11"/>
      <c r="E49" s="11"/>
      <c r="F49" s="35">
        <v>0</v>
      </c>
      <c r="G49" s="35">
        <v>0</v>
      </c>
      <c r="H49" s="35">
        <v>39775</v>
      </c>
      <c r="I49" s="12">
        <v>43756</v>
      </c>
      <c r="J49" s="10">
        <v>35721</v>
      </c>
      <c r="K49" s="162">
        <v>55974</v>
      </c>
      <c r="M49" s="77"/>
      <c r="N49" s="18"/>
      <c r="O49" s="18"/>
      <c r="P49" s="37">
        <f t="shared" si="97"/>
        <v>0</v>
      </c>
      <c r="Q49" s="37">
        <f t="shared" si="94"/>
        <v>0</v>
      </c>
      <c r="R49" s="37">
        <f t="shared" si="94"/>
        <v>1.6766253364083929E-4</v>
      </c>
      <c r="S49" s="19"/>
      <c r="T49" s="96"/>
      <c r="U49" s="78"/>
      <c r="W49" s="146">
        <f t="shared" si="95"/>
        <v>0.56697740824724951</v>
      </c>
      <c r="X49" s="104">
        <f t="shared" ref="X49:X50" si="101">(U49-T49)*100</f>
        <v>0</v>
      </c>
    </row>
    <row r="50" spans="1:24" ht="19.5" customHeight="1" x14ac:dyDescent="0.25">
      <c r="A50" s="24"/>
      <c r="B50" t="s">
        <v>69</v>
      </c>
      <c r="C50" s="10">
        <v>0</v>
      </c>
      <c r="D50" s="11">
        <v>0</v>
      </c>
      <c r="E50" s="11">
        <v>0</v>
      </c>
      <c r="F50" s="35">
        <v>4200</v>
      </c>
      <c r="G50" s="35">
        <v>1939</v>
      </c>
      <c r="H50" s="35">
        <v>0</v>
      </c>
      <c r="I50" s="12">
        <v>0</v>
      </c>
      <c r="J50" s="10">
        <v>0</v>
      </c>
      <c r="K50" s="162">
        <v>0</v>
      </c>
      <c r="M50" s="77">
        <f t="shared" si="91"/>
        <v>0</v>
      </c>
      <c r="N50" s="18">
        <f t="shared" si="92"/>
        <v>0</v>
      </c>
      <c r="O50" s="18">
        <f t="shared" si="93"/>
        <v>0</v>
      </c>
      <c r="P50" s="37">
        <f t="shared" si="97"/>
        <v>1.7704151886650533E-5</v>
      </c>
      <c r="Q50" s="37">
        <f t="shared" si="94"/>
        <v>8.1734167876703296E-6</v>
      </c>
      <c r="R50" s="37">
        <f t="shared" si="94"/>
        <v>0</v>
      </c>
      <c r="S50" s="19">
        <f t="shared" si="98"/>
        <v>0</v>
      </c>
      <c r="T50" s="96">
        <f t="shared" si="99"/>
        <v>0</v>
      </c>
      <c r="U50" s="78">
        <f t="shared" si="100"/>
        <v>0</v>
      </c>
      <c r="W50" s="146"/>
      <c r="X50" s="104">
        <f t="shared" si="101"/>
        <v>0</v>
      </c>
    </row>
    <row r="51" spans="1:24" ht="19.5" customHeight="1" x14ac:dyDescent="0.25">
      <c r="A51" s="24"/>
      <c r="C51" s="10"/>
      <c r="D51" s="11"/>
      <c r="E51" s="11"/>
      <c r="F51" s="35"/>
      <c r="G51" s="35"/>
      <c r="H51" s="35"/>
      <c r="I51" s="12"/>
      <c r="J51" s="10">
        <v>0</v>
      </c>
      <c r="K51" s="162">
        <v>0</v>
      </c>
      <c r="M51" s="77"/>
      <c r="N51" s="18"/>
      <c r="O51" s="18"/>
      <c r="P51" s="37"/>
      <c r="Q51" s="37"/>
      <c r="R51" s="37"/>
      <c r="S51" s="19"/>
      <c r="T51" s="96"/>
      <c r="U51" s="78"/>
      <c r="W51" s="146"/>
      <c r="X51" s="104"/>
    </row>
    <row r="52" spans="1:24" ht="19.5" customHeight="1" thickBot="1" x14ac:dyDescent="0.3">
      <c r="A52" s="24"/>
      <c r="B52" t="s">
        <v>71</v>
      </c>
      <c r="C52" s="10">
        <v>621343</v>
      </c>
      <c r="D52" s="11">
        <v>587791</v>
      </c>
      <c r="E52" s="11">
        <v>375598</v>
      </c>
      <c r="F52" s="35">
        <v>752849</v>
      </c>
      <c r="G52" s="35">
        <v>482145</v>
      </c>
      <c r="H52" s="35">
        <v>654885</v>
      </c>
      <c r="I52" s="12">
        <v>1060882</v>
      </c>
      <c r="J52" s="10">
        <v>775696</v>
      </c>
      <c r="K52" s="162">
        <v>896497</v>
      </c>
      <c r="M52" s="77">
        <f t="shared" si="91"/>
        <v>2.9652489335315656E-3</v>
      </c>
      <c r="N52" s="18">
        <f t="shared" si="92"/>
        <v>2.5625066208002055E-3</v>
      </c>
      <c r="O52" s="18">
        <f t="shared" si="93"/>
        <v>1.686432909058199E-3</v>
      </c>
      <c r="P52" s="37">
        <f t="shared" si="97"/>
        <v>3.1734650104078494E-3</v>
      </c>
      <c r="Q52" s="37">
        <f t="shared" si="94"/>
        <v>2.0323734074736005E-3</v>
      </c>
      <c r="R52" s="37">
        <f t="shared" si="94"/>
        <v>2.7605198829259844E-3</v>
      </c>
      <c r="S52" s="19">
        <f t="shared" si="98"/>
        <v>4.2516490919371052E-3</v>
      </c>
      <c r="T52" s="96">
        <f t="shared" si="99"/>
        <v>4.1654630777291342E-3</v>
      </c>
      <c r="U52" s="78">
        <f t="shared" si="100"/>
        <v>4.4876327186151961E-3</v>
      </c>
      <c r="W52" s="109">
        <f t="shared" si="95"/>
        <v>0.15573240032177554</v>
      </c>
      <c r="X52" s="106">
        <f t="shared" si="96"/>
        <v>3.2216964088606186E-2</v>
      </c>
    </row>
    <row r="53" spans="1:24" ht="19.5" customHeight="1" thickBot="1" x14ac:dyDescent="0.3">
      <c r="A53" s="5" t="s">
        <v>36</v>
      </c>
      <c r="B53" s="6"/>
      <c r="C53" s="13">
        <v>115482949</v>
      </c>
      <c r="D53" s="14">
        <v>122418467</v>
      </c>
      <c r="E53" s="14">
        <v>129718965</v>
      </c>
      <c r="F53" s="36">
        <v>131218627</v>
      </c>
      <c r="G53" s="36">
        <v>143270209</v>
      </c>
      <c r="H53" s="36">
        <v>145850256</v>
      </c>
      <c r="I53" s="15">
        <v>143299393</v>
      </c>
      <c r="J53" s="13">
        <v>107943103</v>
      </c>
      <c r="K53" s="161">
        <v>109056270</v>
      </c>
      <c r="L53" s="1"/>
      <c r="M53" s="135">
        <f t="shared" ref="M53:U53" si="102">C53/C63</f>
        <v>0.35530531483211331</v>
      </c>
      <c r="N53" s="21">
        <f t="shared" si="102"/>
        <v>0.34797771930056753</v>
      </c>
      <c r="O53" s="21">
        <f t="shared" si="102"/>
        <v>0.36806347918786014</v>
      </c>
      <c r="P53" s="21">
        <f t="shared" si="102"/>
        <v>0.35613578479739438</v>
      </c>
      <c r="Q53" s="21">
        <f t="shared" si="102"/>
        <v>0.51590213529014861</v>
      </c>
      <c r="R53" s="21">
        <f t="shared" si="102"/>
        <v>0.54442364468985749</v>
      </c>
      <c r="S53" s="22">
        <f t="shared" si="102"/>
        <v>0.3647948473296167</v>
      </c>
      <c r="T53" s="20">
        <f t="shared" si="102"/>
        <v>0.36694880016477888</v>
      </c>
      <c r="U53" s="235">
        <f t="shared" si="102"/>
        <v>0.35313078928771385</v>
      </c>
      <c r="V53" s="1"/>
      <c r="W53" s="64">
        <f t="shared" si="95"/>
        <v>1.0312534743419411E-2</v>
      </c>
      <c r="X53" s="101">
        <f t="shared" si="96"/>
        <v>-1.3818010877065023</v>
      </c>
    </row>
    <row r="54" spans="1:24" ht="19.5" customHeight="1" x14ac:dyDescent="0.25">
      <c r="A54" s="24"/>
      <c r="B54" t="s">
        <v>65</v>
      </c>
      <c r="C54" s="10">
        <v>57074085</v>
      </c>
      <c r="D54" s="11">
        <v>61969326</v>
      </c>
      <c r="E54" s="11">
        <v>67200356</v>
      </c>
      <c r="F54" s="35">
        <v>70047222</v>
      </c>
      <c r="G54" s="35">
        <v>80419122</v>
      </c>
      <c r="H54" s="35">
        <v>80164986</v>
      </c>
      <c r="I54" s="12">
        <v>75814608</v>
      </c>
      <c r="J54" s="10">
        <v>57022250</v>
      </c>
      <c r="K54" s="162">
        <v>55661653</v>
      </c>
      <c r="M54" s="77">
        <f t="shared" ref="M54" si="103">C54/$C$53</f>
        <v>0.49422088277291915</v>
      </c>
      <c r="N54" s="18">
        <f t="shared" ref="N54" si="104">D54/$D$53</f>
        <v>0.5062089692725853</v>
      </c>
      <c r="O54" s="18">
        <f t="shared" ref="O54" si="105">E54/$E$53</f>
        <v>0.51804573063005865</v>
      </c>
      <c r="P54" s="37">
        <f>F54/$F$53</f>
        <v>0.53382072043780793</v>
      </c>
      <c r="Q54" s="37">
        <f t="shared" ref="Q54:R62" si="106">G54/$F$53</f>
        <v>0.612863614248913</v>
      </c>
      <c r="R54" s="37">
        <f t="shared" si="106"/>
        <v>0.6109268770202877</v>
      </c>
      <c r="S54" s="19">
        <f>I54/$I$53</f>
        <v>0.52906440434119628</v>
      </c>
      <c r="T54" s="96">
        <f>J54/$J$53</f>
        <v>0.52826209748667319</v>
      </c>
      <c r="U54" s="78">
        <f>K54/$K$53</f>
        <v>0.51039388198404367</v>
      </c>
      <c r="W54" s="107">
        <f t="shared" si="95"/>
        <v>-2.3860808719403392E-2</v>
      </c>
      <c r="X54" s="108">
        <f t="shared" si="96"/>
        <v>-1.7868215502629514</v>
      </c>
    </row>
    <row r="55" spans="1:24" ht="19.5" customHeight="1" x14ac:dyDescent="0.25">
      <c r="A55" s="24"/>
      <c r="B55" t="s">
        <v>66</v>
      </c>
      <c r="C55" s="10">
        <v>205712</v>
      </c>
      <c r="D55" s="11">
        <v>156591</v>
      </c>
      <c r="E55" s="11">
        <v>30322</v>
      </c>
      <c r="F55" s="35">
        <v>58813</v>
      </c>
      <c r="G55" s="35">
        <v>38687</v>
      </c>
      <c r="H55" s="35">
        <v>25946</v>
      </c>
      <c r="I55" s="12">
        <v>67555</v>
      </c>
      <c r="J55" s="10">
        <v>52915</v>
      </c>
      <c r="K55" s="162">
        <v>37566</v>
      </c>
      <c r="M55" s="77">
        <f t="shared" ref="M55:M62" si="107">C55/$C$53</f>
        <v>1.7813192491300165E-3</v>
      </c>
      <c r="N55" s="18">
        <f t="shared" ref="N55:N62" si="108">D55/$D$53</f>
        <v>1.2791452453002864E-3</v>
      </c>
      <c r="O55" s="18">
        <f t="shared" ref="O55:O62" si="109">E55/$E$53</f>
        <v>2.3375147959282593E-4</v>
      </c>
      <c r="P55" s="37">
        <f t="shared" ref="P55:P62" si="110">F55/$F$53</f>
        <v>4.4820618341022574E-4</v>
      </c>
      <c r="Q55" s="37">
        <f t="shared" si="106"/>
        <v>2.9482856881287139E-4</v>
      </c>
      <c r="R55" s="37">
        <f t="shared" si="106"/>
        <v>1.9773107365313311E-4</v>
      </c>
      <c r="S55" s="19">
        <f t="shared" ref="S55:S62" si="111">I55/$I$53</f>
        <v>4.7142558377759493E-4</v>
      </c>
      <c r="T55" s="96">
        <f t="shared" ref="T55:T62" si="112">J55/$J$53</f>
        <v>4.902119591651909E-4</v>
      </c>
      <c r="U55" s="78">
        <f t="shared" ref="U55:U62" si="113">K55/$K$53</f>
        <v>3.444643760510056E-4</v>
      </c>
      <c r="W55" s="146">
        <f t="shared" si="95"/>
        <v>-0.29006897855050551</v>
      </c>
      <c r="X55" s="104">
        <f t="shared" si="96"/>
        <v>-1.457475831141853E-2</v>
      </c>
    </row>
    <row r="56" spans="1:24" ht="19.5" customHeight="1" x14ac:dyDescent="0.25">
      <c r="A56" s="24"/>
      <c r="B56" t="s">
        <v>73</v>
      </c>
      <c r="C56" s="10">
        <v>0</v>
      </c>
      <c r="D56" s="11">
        <v>0</v>
      </c>
      <c r="E56" s="11">
        <v>0</v>
      </c>
      <c r="F56" s="35">
        <v>236</v>
      </c>
      <c r="G56" s="35">
        <v>2490</v>
      </c>
      <c r="H56" s="35">
        <v>172</v>
      </c>
      <c r="I56" s="12">
        <v>0</v>
      </c>
      <c r="J56" s="10">
        <v>0</v>
      </c>
      <c r="K56" s="162">
        <v>0</v>
      </c>
      <c r="M56" s="77">
        <f t="shared" si="107"/>
        <v>0</v>
      </c>
      <c r="N56" s="18">
        <f t="shared" si="108"/>
        <v>0</v>
      </c>
      <c r="O56" s="18">
        <f t="shared" si="109"/>
        <v>0</v>
      </c>
      <c r="P56" s="37">
        <f t="shared" si="110"/>
        <v>1.7985251438425736E-6</v>
      </c>
      <c r="Q56" s="37">
        <f t="shared" si="106"/>
        <v>1.8975964441389866E-5</v>
      </c>
      <c r="R56" s="37">
        <f t="shared" si="106"/>
        <v>1.310789511614079E-6</v>
      </c>
      <c r="S56" s="19">
        <f t="shared" si="111"/>
        <v>0</v>
      </c>
      <c r="T56" s="96">
        <f t="shared" si="112"/>
        <v>0</v>
      </c>
      <c r="U56" s="78">
        <f t="shared" si="113"/>
        <v>0</v>
      </c>
      <c r="W56" s="146"/>
      <c r="X56" s="104">
        <f t="shared" si="96"/>
        <v>0</v>
      </c>
    </row>
    <row r="57" spans="1:24" ht="19.5" customHeight="1" x14ac:dyDescent="0.25">
      <c r="A57" s="24"/>
      <c r="B57" t="s">
        <v>67</v>
      </c>
      <c r="C57" s="10">
        <v>33584523</v>
      </c>
      <c r="D57" s="11">
        <v>36099866</v>
      </c>
      <c r="E57" s="11">
        <v>36111331</v>
      </c>
      <c r="F57" s="35">
        <v>35650257</v>
      </c>
      <c r="G57" s="35">
        <v>37467931</v>
      </c>
      <c r="H57" s="35">
        <v>40130594</v>
      </c>
      <c r="I57" s="12">
        <v>41854868</v>
      </c>
      <c r="J57" s="10">
        <v>31980853</v>
      </c>
      <c r="K57" s="162">
        <v>33559009</v>
      </c>
      <c r="M57" s="77">
        <f t="shared" si="107"/>
        <v>0.29081802370668591</v>
      </c>
      <c r="N57" s="18">
        <f t="shared" si="108"/>
        <v>0.29488905460644266</v>
      </c>
      <c r="O57" s="18">
        <f t="shared" si="109"/>
        <v>0.27838127601465212</v>
      </c>
      <c r="P57" s="37">
        <f t="shared" si="110"/>
        <v>0.27168594745317676</v>
      </c>
      <c r="Q57" s="37">
        <f t="shared" si="106"/>
        <v>0.28553820335279073</v>
      </c>
      <c r="R57" s="37">
        <f t="shared" si="106"/>
        <v>0.30583000994210979</v>
      </c>
      <c r="S57" s="19">
        <f t="shared" si="111"/>
        <v>0.29207986945206388</v>
      </c>
      <c r="T57" s="96">
        <f t="shared" si="112"/>
        <v>0.2962750941113857</v>
      </c>
      <c r="U57" s="78">
        <f t="shared" si="113"/>
        <v>0.30772195858156526</v>
      </c>
      <c r="W57" s="146">
        <f t="shared" si="95"/>
        <v>4.9346901410040563E-2</v>
      </c>
      <c r="X57" s="104">
        <f t="shared" si="96"/>
        <v>1.1446864470179563</v>
      </c>
    </row>
    <row r="58" spans="1:24" ht="19.5" customHeight="1" x14ac:dyDescent="0.25">
      <c r="A58" s="24"/>
      <c r="B58" t="s">
        <v>68</v>
      </c>
      <c r="C58" s="10">
        <v>3838992</v>
      </c>
      <c r="D58" s="11">
        <v>4275984</v>
      </c>
      <c r="E58" s="11">
        <v>3974044</v>
      </c>
      <c r="F58" s="35">
        <v>3420997</v>
      </c>
      <c r="G58" s="35">
        <v>3838142</v>
      </c>
      <c r="H58" s="35">
        <v>4145803</v>
      </c>
      <c r="I58" s="12">
        <v>3868413</v>
      </c>
      <c r="J58" s="10">
        <v>2891512</v>
      </c>
      <c r="K58" s="162">
        <v>2911406</v>
      </c>
      <c r="M58" s="77">
        <f t="shared" si="107"/>
        <v>3.3242933552034594E-2</v>
      </c>
      <c r="N58" s="18">
        <f t="shared" si="108"/>
        <v>3.4929239883391125E-2</v>
      </c>
      <c r="O58" s="18">
        <f t="shared" si="109"/>
        <v>3.0635797934403811E-2</v>
      </c>
      <c r="P58" s="37">
        <f t="shared" si="110"/>
        <v>2.6070970853855985E-2</v>
      </c>
      <c r="Q58" s="37">
        <f t="shared" si="106"/>
        <v>2.9249978358636537E-2</v>
      </c>
      <c r="R58" s="37">
        <f t="shared" si="106"/>
        <v>3.1594622614059209E-2</v>
      </c>
      <c r="S58" s="19">
        <f t="shared" si="111"/>
        <v>2.699532021046314E-2</v>
      </c>
      <c r="T58" s="96">
        <f t="shared" si="112"/>
        <v>2.6787371491442117E-2</v>
      </c>
      <c r="U58" s="78">
        <f t="shared" si="113"/>
        <v>2.6696365096660651E-2</v>
      </c>
      <c r="W58" s="146">
        <f t="shared" si="95"/>
        <v>6.8801374505794892E-3</v>
      </c>
      <c r="X58" s="104">
        <f t="shared" si="96"/>
        <v>-9.1006394781465577E-3</v>
      </c>
    </row>
    <row r="59" spans="1:24" ht="19.5" customHeight="1" x14ac:dyDescent="0.25">
      <c r="A59" s="24"/>
      <c r="B59" t="s">
        <v>84</v>
      </c>
      <c r="C59" s="10"/>
      <c r="D59" s="11"/>
      <c r="E59" s="11"/>
      <c r="F59" s="35">
        <v>0</v>
      </c>
      <c r="G59" s="35">
        <v>0</v>
      </c>
      <c r="H59" s="35">
        <v>77344</v>
      </c>
      <c r="I59" s="12">
        <v>105080</v>
      </c>
      <c r="J59" s="10">
        <v>85030</v>
      </c>
      <c r="K59" s="162">
        <v>87946</v>
      </c>
      <c r="M59" s="77">
        <f t="shared" si="107"/>
        <v>0</v>
      </c>
      <c r="N59" s="18">
        <f t="shared" si="108"/>
        <v>0</v>
      </c>
      <c r="O59" s="18">
        <f t="shared" si="109"/>
        <v>0</v>
      </c>
      <c r="P59" s="37">
        <f t="shared" si="110"/>
        <v>0</v>
      </c>
      <c r="Q59" s="37">
        <f t="shared" si="106"/>
        <v>0</v>
      </c>
      <c r="R59" s="37">
        <f t="shared" si="106"/>
        <v>5.8942851154813558E-4</v>
      </c>
      <c r="S59" s="19">
        <f t="shared" si="111"/>
        <v>7.3328991700613837E-4</v>
      </c>
      <c r="T59" s="96">
        <f t="shared" si="112"/>
        <v>7.8772980984250559E-4</v>
      </c>
      <c r="U59" s="78">
        <f t="shared" si="113"/>
        <v>8.0642772763088271E-4</v>
      </c>
      <c r="W59" s="146">
        <f t="shared" ref="W59:W60" si="114">(K59-J59)/J59</f>
        <v>3.4293778666353053E-2</v>
      </c>
      <c r="X59" s="104">
        <f t="shared" ref="X59:X60" si="115">(U59-T59)*100</f>
        <v>1.8697917788377118E-3</v>
      </c>
    </row>
    <row r="60" spans="1:24" ht="19.5" customHeight="1" x14ac:dyDescent="0.25">
      <c r="A60" s="24"/>
      <c r="B60" t="s">
        <v>69</v>
      </c>
      <c r="C60" s="10">
        <v>0</v>
      </c>
      <c r="D60" s="11">
        <v>0</v>
      </c>
      <c r="E60" s="11">
        <v>456</v>
      </c>
      <c r="F60" s="35">
        <v>373</v>
      </c>
      <c r="G60" s="35">
        <v>65</v>
      </c>
      <c r="H60" s="35">
        <v>1438</v>
      </c>
      <c r="I60" s="12">
        <v>1688</v>
      </c>
      <c r="J60" s="10">
        <v>1290</v>
      </c>
      <c r="K60" s="162">
        <v>12709</v>
      </c>
      <c r="M60" s="77">
        <f t="shared" si="107"/>
        <v>0</v>
      </c>
      <c r="N60" s="18">
        <f t="shared" si="108"/>
        <v>0</v>
      </c>
      <c r="O60" s="18">
        <f t="shared" si="109"/>
        <v>3.5152916923134564E-6</v>
      </c>
      <c r="P60" s="37">
        <f t="shared" si="110"/>
        <v>2.8425842315816946E-6</v>
      </c>
      <c r="Q60" s="37">
        <f t="shared" si="106"/>
        <v>4.9535650148206479E-7</v>
      </c>
      <c r="R60" s="37">
        <f t="shared" si="106"/>
        <v>1.0958809986633986E-5</v>
      </c>
      <c r="S60" s="19">
        <f t="shared" si="111"/>
        <v>1.1779533497395904E-5</v>
      </c>
      <c r="T60" s="96">
        <f t="shared" si="112"/>
        <v>1.1950740382180786E-5</v>
      </c>
      <c r="U60" s="78">
        <f t="shared" si="113"/>
        <v>1.1653616981398686E-4</v>
      </c>
      <c r="W60" s="146">
        <f t="shared" si="114"/>
        <v>8.8519379844961232</v>
      </c>
      <c r="X60" s="104">
        <f t="shared" si="115"/>
        <v>1.0458542943180608E-2</v>
      </c>
    </row>
    <row r="61" spans="1:24" ht="19.5" customHeight="1" x14ac:dyDescent="0.25">
      <c r="A61" s="24"/>
      <c r="B61" t="s">
        <v>85</v>
      </c>
      <c r="C61" s="10"/>
      <c r="D61" s="11"/>
      <c r="E61" s="11"/>
      <c r="F61" s="35"/>
      <c r="G61" s="35"/>
      <c r="H61" s="35"/>
      <c r="I61" s="12"/>
      <c r="J61" s="10">
        <v>0</v>
      </c>
      <c r="K61" s="162">
        <v>2108</v>
      </c>
      <c r="M61" s="77">
        <f t="shared" si="107"/>
        <v>0</v>
      </c>
      <c r="N61" s="18">
        <f t="shared" ref="N61" si="116">D61/$D$53</f>
        <v>0</v>
      </c>
      <c r="O61" s="18">
        <f t="shared" ref="O61" si="117">E61/$E$53</f>
        <v>0</v>
      </c>
      <c r="P61" s="37">
        <f t="shared" ref="P61" si="118">F61/$F$53</f>
        <v>0</v>
      </c>
      <c r="Q61" s="37">
        <f t="shared" ref="Q61" si="119">G61/$F$53</f>
        <v>0</v>
      </c>
      <c r="R61" s="37">
        <f t="shared" ref="R61" si="120">H61/$F$53</f>
        <v>0</v>
      </c>
      <c r="S61" s="19">
        <f t="shared" ref="S61" si="121">I61/$I$53</f>
        <v>0</v>
      </c>
      <c r="T61" s="96">
        <f t="shared" ref="T61" si="122">J61/$J$53</f>
        <v>0</v>
      </c>
      <c r="U61" s="78">
        <f t="shared" ref="U61" si="123">K61/$K$53</f>
        <v>1.9329470923588347E-5</v>
      </c>
      <c r="W61" s="146"/>
      <c r="X61" s="104">
        <f t="shared" ref="X61" si="124">(U61-T61)*100</f>
        <v>1.9329470923588347E-3</v>
      </c>
    </row>
    <row r="62" spans="1:24" ht="19.5" customHeight="1" thickBot="1" x14ac:dyDescent="0.3">
      <c r="A62" s="24"/>
      <c r="B62" t="s">
        <v>71</v>
      </c>
      <c r="C62" s="32">
        <v>20779637</v>
      </c>
      <c r="D62" s="33">
        <v>19916700</v>
      </c>
      <c r="E62" s="33">
        <v>22402456</v>
      </c>
      <c r="F62" s="35">
        <v>22040729</v>
      </c>
      <c r="G62" s="35">
        <v>21503772</v>
      </c>
      <c r="H62" s="35">
        <v>21303973</v>
      </c>
      <c r="I62" s="12">
        <v>21587181</v>
      </c>
      <c r="J62" s="10">
        <v>15909253</v>
      </c>
      <c r="K62" s="162">
        <v>16783873</v>
      </c>
      <c r="M62" s="77">
        <f t="shared" si="107"/>
        <v>0.17993684071923033</v>
      </c>
      <c r="N62" s="18">
        <f t="shared" si="108"/>
        <v>0.16269359099228059</v>
      </c>
      <c r="O62" s="18">
        <f t="shared" si="109"/>
        <v>0.17269992864960032</v>
      </c>
      <c r="P62" s="37">
        <f t="shared" si="110"/>
        <v>0.16796951396237364</v>
      </c>
      <c r="Q62" s="37">
        <f t="shared" si="106"/>
        <v>0.16387743487058434</v>
      </c>
      <c r="R62" s="37">
        <f t="shared" si="106"/>
        <v>0.16235479281459025</v>
      </c>
      <c r="S62" s="19">
        <f t="shared" si="111"/>
        <v>0.1506439109619955</v>
      </c>
      <c r="T62" s="96">
        <f t="shared" si="112"/>
        <v>0.14738554440110915</v>
      </c>
      <c r="U62" s="78">
        <f t="shared" si="113"/>
        <v>0.15390103659331095</v>
      </c>
      <c r="W62" s="109">
        <f t="shared" si="95"/>
        <v>5.4975554163353868E-2</v>
      </c>
      <c r="X62" s="106">
        <f t="shared" si="96"/>
        <v>0.65154921922017939</v>
      </c>
    </row>
    <row r="63" spans="1:24" ht="19.5" customHeight="1" thickBot="1" x14ac:dyDescent="0.3">
      <c r="A63" s="74" t="s">
        <v>21</v>
      </c>
      <c r="B63" s="100"/>
      <c r="C63" s="143">
        <f t="shared" ref="C63:K63" si="125">C43+C53</f>
        <v>325024547</v>
      </c>
      <c r="D63" s="84">
        <f t="shared" si="125"/>
        <v>351799728</v>
      </c>
      <c r="E63" s="84">
        <f t="shared" si="125"/>
        <v>352436393</v>
      </c>
      <c r="F63" s="84">
        <f t="shared" si="125"/>
        <v>368451115</v>
      </c>
      <c r="G63" s="84">
        <f t="shared" si="125"/>
        <v>277708114</v>
      </c>
      <c r="H63" s="84">
        <f t="shared" si="125"/>
        <v>267898460</v>
      </c>
      <c r="I63" s="168">
        <f t="shared" si="125"/>
        <v>392821867</v>
      </c>
      <c r="J63" s="83">
        <f t="shared" si="125"/>
        <v>294163935</v>
      </c>
      <c r="K63" s="145">
        <f t="shared" si="125"/>
        <v>308826852</v>
      </c>
      <c r="M63" s="147">
        <f t="shared" ref="M63:S63" si="126">M43+M53</f>
        <v>1</v>
      </c>
      <c r="N63" s="150">
        <f t="shared" si="126"/>
        <v>1</v>
      </c>
      <c r="O63" s="150">
        <f t="shared" si="126"/>
        <v>1</v>
      </c>
      <c r="P63" s="150">
        <f t="shared" si="126"/>
        <v>1</v>
      </c>
      <c r="Q63" s="150">
        <f t="shared" si="126"/>
        <v>1</v>
      </c>
      <c r="R63" s="150">
        <f t="shared" si="126"/>
        <v>1</v>
      </c>
      <c r="S63" s="151">
        <f t="shared" si="126"/>
        <v>1</v>
      </c>
      <c r="T63" s="238">
        <f>T53+T43</f>
        <v>1</v>
      </c>
      <c r="U63" s="178">
        <f>U53+U43</f>
        <v>1</v>
      </c>
      <c r="W63" s="241">
        <f t="shared" si="95"/>
        <v>4.9846073074865549E-2</v>
      </c>
      <c r="X63" s="240">
        <f t="shared" si="96"/>
        <v>0</v>
      </c>
    </row>
    <row r="64" spans="1:24" ht="19.5" customHeight="1" x14ac:dyDescent="0.25">
      <c r="A64" s="24"/>
      <c r="B64" t="s">
        <v>65</v>
      </c>
      <c r="C64" s="10">
        <f t="shared" ref="C64:K64" si="127">C44+C54</f>
        <v>189257389</v>
      </c>
      <c r="D64" s="11">
        <f t="shared" si="127"/>
        <v>202091710</v>
      </c>
      <c r="E64" s="11">
        <f t="shared" si="127"/>
        <v>207640835</v>
      </c>
      <c r="F64" s="11">
        <f t="shared" si="127"/>
        <v>219952952</v>
      </c>
      <c r="G64" s="11">
        <f t="shared" si="127"/>
        <v>165116613</v>
      </c>
      <c r="H64" s="11">
        <f t="shared" si="127"/>
        <v>155260451</v>
      </c>
      <c r="I64" s="12">
        <f t="shared" si="127"/>
        <v>228406078</v>
      </c>
      <c r="J64" s="316">
        <f t="shared" si="127"/>
        <v>171330423</v>
      </c>
      <c r="K64" s="162">
        <f t="shared" si="127"/>
        <v>178543476</v>
      </c>
      <c r="L64" s="2"/>
      <c r="M64" s="77">
        <f t="shared" ref="M64" si="128">C64/$C$63</f>
        <v>0.58228644804479956</v>
      </c>
      <c r="N64" s="18">
        <f t="shared" ref="N64" si="129">D64/$D$63</f>
        <v>0.5744510126511525</v>
      </c>
      <c r="O64" s="18">
        <f t="shared" ref="O64" si="130">E64/$E$63</f>
        <v>0.58915832508818122</v>
      </c>
      <c r="P64" s="37">
        <f>F64/$F$63</f>
        <v>0.59696644424593481</v>
      </c>
      <c r="Q64" s="37">
        <f t="shared" ref="Q64:R72" si="131">G64/$F$63</f>
        <v>0.44813709683033526</v>
      </c>
      <c r="R64" s="37">
        <f t="shared" si="131"/>
        <v>0.42138683987969477</v>
      </c>
      <c r="S64" s="19">
        <f>I64/$I$63</f>
        <v>0.58144949960232228</v>
      </c>
      <c r="T64" s="96">
        <f>J64/$J$63</f>
        <v>0.58243177566957693</v>
      </c>
      <c r="U64" s="78">
        <f>K64/$K$63</f>
        <v>0.57813455936143787</v>
      </c>
      <c r="W64" s="107">
        <f t="shared" si="95"/>
        <v>4.2100246259241421E-2</v>
      </c>
      <c r="X64" s="108">
        <f t="shared" si="96"/>
        <v>-0.42972163081390624</v>
      </c>
    </row>
    <row r="65" spans="1:24" ht="19.5" customHeight="1" x14ac:dyDescent="0.25">
      <c r="A65" s="24"/>
      <c r="B65" t="s">
        <v>66</v>
      </c>
      <c r="C65" s="10">
        <f t="shared" ref="C65:K65" si="132">C45+C55</f>
        <v>29126634</v>
      </c>
      <c r="D65" s="11">
        <f t="shared" si="132"/>
        <v>35911868</v>
      </c>
      <c r="E65" s="11">
        <f t="shared" si="132"/>
        <v>35959770</v>
      </c>
      <c r="F65" s="11">
        <f t="shared" si="132"/>
        <v>39228299</v>
      </c>
      <c r="G65" s="11">
        <f t="shared" si="132"/>
        <v>19163843</v>
      </c>
      <c r="H65" s="11">
        <f t="shared" si="132"/>
        <v>19187720</v>
      </c>
      <c r="I65" s="12">
        <f t="shared" si="132"/>
        <v>37988435</v>
      </c>
      <c r="J65" s="10">
        <f t="shared" si="132"/>
        <v>28652126</v>
      </c>
      <c r="K65" s="162">
        <f t="shared" si="132"/>
        <v>29099199</v>
      </c>
      <c r="L65" s="2"/>
      <c r="M65" s="77">
        <f t="shared" ref="M65:M72" si="133">C65/$C$63</f>
        <v>8.9613643858105274E-2</v>
      </c>
      <c r="N65" s="18">
        <f t="shared" ref="N65:N72" si="134">D65/$D$63</f>
        <v>0.10208043139817323</v>
      </c>
      <c r="O65" s="18">
        <f t="shared" ref="O65:O72" si="135">E65/$E$63</f>
        <v>0.10203194310866756</v>
      </c>
      <c r="P65" s="37">
        <f t="shared" ref="P65:P72" si="136">F65/$F$63</f>
        <v>0.1064681240006561</v>
      </c>
      <c r="Q65" s="37">
        <f t="shared" si="131"/>
        <v>5.2011901226028313E-2</v>
      </c>
      <c r="R65" s="37">
        <f t="shared" si="131"/>
        <v>5.2076704938184268E-2</v>
      </c>
      <c r="S65" s="19">
        <f t="shared" ref="S65:S72" si="137">I65/$I$63</f>
        <v>9.670651812262783E-2</v>
      </c>
      <c r="T65" s="96">
        <f t="shared" ref="T65:T72" si="138">J65/$J$63</f>
        <v>9.7401899386476462E-2</v>
      </c>
      <c r="U65" s="78">
        <f t="shared" ref="U65:U72" si="139">K65/$K$63</f>
        <v>9.4224963961359168E-2</v>
      </c>
      <c r="W65" s="146">
        <f t="shared" ref="W65:W72" si="140">(K65-J65)/J65</f>
        <v>1.560348436273106E-2</v>
      </c>
      <c r="X65" s="104">
        <f t="shared" ref="X65:X72" si="141">(U65-T65)*100</f>
        <v>-0.31769354251172943</v>
      </c>
    </row>
    <row r="66" spans="1:24" ht="19.5" customHeight="1" x14ac:dyDescent="0.25">
      <c r="A66" s="24"/>
      <c r="B66" t="s">
        <v>73</v>
      </c>
      <c r="C66" s="10">
        <f t="shared" ref="C66:K66" si="142">C46+C56</f>
        <v>40804</v>
      </c>
      <c r="D66" s="11">
        <f t="shared" si="142"/>
        <v>80734</v>
      </c>
      <c r="E66" s="11">
        <f t="shared" si="142"/>
        <v>122357</v>
      </c>
      <c r="F66" s="11">
        <f t="shared" si="142"/>
        <v>61316</v>
      </c>
      <c r="G66" s="11">
        <f t="shared" si="142"/>
        <v>53636</v>
      </c>
      <c r="H66" s="11">
        <f t="shared" si="142"/>
        <v>36811</v>
      </c>
      <c r="I66" s="12">
        <f t="shared" si="142"/>
        <v>24443</v>
      </c>
      <c r="J66" s="10">
        <f t="shared" si="142"/>
        <v>18808</v>
      </c>
      <c r="K66" s="162">
        <f t="shared" si="142"/>
        <v>22638</v>
      </c>
      <c r="L66" s="2"/>
      <c r="M66" s="77">
        <f t="shared" si="133"/>
        <v>1.2554128719391769E-4</v>
      </c>
      <c r="N66" s="18">
        <f t="shared" si="134"/>
        <v>2.2948852308379272E-4</v>
      </c>
      <c r="O66" s="18">
        <f t="shared" si="135"/>
        <v>3.4717470281226038E-4</v>
      </c>
      <c r="P66" s="37">
        <f t="shared" si="136"/>
        <v>1.6641556370374942E-4</v>
      </c>
      <c r="Q66" s="37">
        <f t="shared" si="131"/>
        <v>1.4557155024486762E-4</v>
      </c>
      <c r="R66" s="37">
        <f t="shared" si="131"/>
        <v>9.9907419197252259E-5</v>
      </c>
      <c r="S66" s="19">
        <f t="shared" si="137"/>
        <v>6.2224132751754379E-5</v>
      </c>
      <c r="T66" s="96">
        <f t="shared" si="138"/>
        <v>6.3937137637215787E-5</v>
      </c>
      <c r="U66" s="78">
        <f t="shared" si="139"/>
        <v>7.3303211341221066E-5</v>
      </c>
      <c r="W66" s="146">
        <f t="shared" si="140"/>
        <v>0.20363675031901318</v>
      </c>
      <c r="X66" s="104">
        <f t="shared" si="141"/>
        <v>9.3660737040052785E-4</v>
      </c>
    </row>
    <row r="67" spans="1:24" ht="19.5" customHeight="1" x14ac:dyDescent="0.25">
      <c r="A67" s="24"/>
      <c r="B67" t="s">
        <v>67</v>
      </c>
      <c r="C67" s="10">
        <f t="shared" ref="C67:K67" si="143">C47+C57</f>
        <v>73977599</v>
      </c>
      <c r="D67" s="11">
        <f t="shared" si="143"/>
        <v>79685810</v>
      </c>
      <c r="E67" s="11">
        <f t="shared" si="143"/>
        <v>72249203</v>
      </c>
      <c r="F67" s="11">
        <f t="shared" si="143"/>
        <v>74198878</v>
      </c>
      <c r="G67" s="11">
        <f t="shared" si="143"/>
        <v>62360400</v>
      </c>
      <c r="H67" s="11">
        <f t="shared" si="143"/>
        <v>63064339</v>
      </c>
      <c r="I67" s="12">
        <f t="shared" si="143"/>
        <v>90100144</v>
      </c>
      <c r="J67" s="10">
        <f t="shared" si="143"/>
        <v>67487801</v>
      </c>
      <c r="K67" s="162">
        <f t="shared" si="143"/>
        <v>72193278</v>
      </c>
      <c r="L67" s="2"/>
      <c r="M67" s="77">
        <f t="shared" si="133"/>
        <v>0.22760619061796586</v>
      </c>
      <c r="N67" s="18">
        <f t="shared" si="134"/>
        <v>0.22650901537934107</v>
      </c>
      <c r="O67" s="18">
        <f t="shared" si="135"/>
        <v>0.20499926918727715</v>
      </c>
      <c r="P67" s="37">
        <f t="shared" si="136"/>
        <v>0.20138052235233431</v>
      </c>
      <c r="Q67" s="37">
        <f t="shared" si="131"/>
        <v>0.16925013240901712</v>
      </c>
      <c r="R67" s="37">
        <f t="shared" si="131"/>
        <v>0.17116066808482858</v>
      </c>
      <c r="S67" s="19">
        <f t="shared" si="137"/>
        <v>0.22936641661040727</v>
      </c>
      <c r="T67" s="96">
        <f t="shared" si="138"/>
        <v>0.22942241712941458</v>
      </c>
      <c r="U67" s="78">
        <f t="shared" si="139"/>
        <v>0.23376619465719256</v>
      </c>
      <c r="W67" s="146">
        <f t="shared" si="140"/>
        <v>6.9723371191187572E-2</v>
      </c>
      <c r="X67" s="104">
        <f t="shared" si="141"/>
        <v>0.43437775277779811</v>
      </c>
    </row>
    <row r="68" spans="1:24" ht="19.5" customHeight="1" x14ac:dyDescent="0.25">
      <c r="A68" s="24"/>
      <c r="B68" t="s">
        <v>68</v>
      </c>
      <c r="C68" s="10">
        <f t="shared" ref="C68:K68" si="144">C48+C58</f>
        <v>11221141</v>
      </c>
      <c r="D68" s="11">
        <f t="shared" si="144"/>
        <v>13525115</v>
      </c>
      <c r="E68" s="11">
        <f t="shared" si="144"/>
        <v>13685718</v>
      </c>
      <c r="F68" s="11">
        <f t="shared" si="144"/>
        <v>12211519</v>
      </c>
      <c r="G68" s="11">
        <f t="shared" si="144"/>
        <v>9025701</v>
      </c>
      <c r="H68" s="11">
        <f t="shared" si="144"/>
        <v>8271724</v>
      </c>
      <c r="I68" s="12">
        <f t="shared" si="144"/>
        <v>13504180</v>
      </c>
      <c r="J68" s="10">
        <f t="shared" si="144"/>
        <v>9867787</v>
      </c>
      <c r="K68" s="162">
        <f t="shared" si="144"/>
        <v>11129154</v>
      </c>
      <c r="L68" s="2"/>
      <c r="M68" s="77">
        <f t="shared" si="133"/>
        <v>3.4523980122645938E-2</v>
      </c>
      <c r="N68" s="18">
        <f t="shared" si="134"/>
        <v>3.8445495898734749E-2</v>
      </c>
      <c r="O68" s="18">
        <f t="shared" si="135"/>
        <v>3.8831738923170739E-2</v>
      </c>
      <c r="P68" s="37">
        <f t="shared" si="136"/>
        <v>3.3142847186118568E-2</v>
      </c>
      <c r="Q68" s="37">
        <f t="shared" si="131"/>
        <v>2.4496332437479527E-2</v>
      </c>
      <c r="R68" s="37">
        <f t="shared" si="131"/>
        <v>2.2449990414603577E-2</v>
      </c>
      <c r="S68" s="19">
        <f t="shared" si="137"/>
        <v>3.4377363213336593E-2</v>
      </c>
      <c r="T68" s="96">
        <f t="shared" si="138"/>
        <v>3.3545196490521519E-2</v>
      </c>
      <c r="U68" s="78">
        <f t="shared" si="139"/>
        <v>3.6036872855861643E-2</v>
      </c>
      <c r="W68" s="146">
        <f t="shared" si="140"/>
        <v>0.12782673561964805</v>
      </c>
      <c r="X68" s="104">
        <f t="shared" si="141"/>
        <v>0.24916763653401244</v>
      </c>
    </row>
    <row r="69" spans="1:24" ht="19.5" customHeight="1" x14ac:dyDescent="0.25">
      <c r="A69" s="24"/>
      <c r="B69" t="s">
        <v>84</v>
      </c>
      <c r="C69" s="10">
        <f t="shared" ref="C69:K69" si="145">C49+C59</f>
        <v>0</v>
      </c>
      <c r="D69" s="11">
        <f t="shared" si="145"/>
        <v>0</v>
      </c>
      <c r="E69" s="11">
        <f t="shared" si="145"/>
        <v>0</v>
      </c>
      <c r="F69" s="11">
        <f t="shared" si="145"/>
        <v>0</v>
      </c>
      <c r="G69" s="11">
        <f t="shared" si="145"/>
        <v>0</v>
      </c>
      <c r="H69" s="11">
        <f t="shared" si="145"/>
        <v>117119</v>
      </c>
      <c r="I69" s="12">
        <f t="shared" si="145"/>
        <v>148836</v>
      </c>
      <c r="J69" s="10">
        <f t="shared" si="145"/>
        <v>120751</v>
      </c>
      <c r="K69" s="162">
        <f t="shared" si="145"/>
        <v>143920</v>
      </c>
      <c r="L69" s="2"/>
      <c r="M69" s="77">
        <f t="shared" si="133"/>
        <v>0</v>
      </c>
      <c r="N69" s="18">
        <f t="shared" si="134"/>
        <v>0</v>
      </c>
      <c r="O69" s="18">
        <f t="shared" si="135"/>
        <v>0</v>
      </c>
      <c r="P69" s="37">
        <f t="shared" si="136"/>
        <v>0</v>
      </c>
      <c r="Q69" s="37">
        <f t="shared" si="131"/>
        <v>0</v>
      </c>
      <c r="R69" s="37">
        <f t="shared" si="131"/>
        <v>3.1786849118369475E-4</v>
      </c>
      <c r="S69" s="19">
        <f t="shared" si="137"/>
        <v>3.7888929436812643E-4</v>
      </c>
      <c r="T69" s="96">
        <f t="shared" si="138"/>
        <v>4.1048879768350939E-4</v>
      </c>
      <c r="U69" s="78">
        <f t="shared" si="139"/>
        <v>4.6602165280627865E-4</v>
      </c>
      <c r="W69" s="146">
        <f t="shared" si="140"/>
        <v>0.1918741873773302</v>
      </c>
      <c r="X69" s="104">
        <f t="shared" si="141"/>
        <v>5.5532855122769264E-3</v>
      </c>
    </row>
    <row r="70" spans="1:24" ht="19.5" customHeight="1" x14ac:dyDescent="0.25">
      <c r="A70" s="24"/>
      <c r="B70" t="s">
        <v>69</v>
      </c>
      <c r="C70" s="10">
        <f t="shared" ref="C70:K70" si="146">C50+C60</f>
        <v>0</v>
      </c>
      <c r="D70" s="11">
        <f t="shared" si="146"/>
        <v>0</v>
      </c>
      <c r="E70" s="11">
        <f t="shared" si="146"/>
        <v>456</v>
      </c>
      <c r="F70" s="11">
        <f t="shared" si="146"/>
        <v>4573</v>
      </c>
      <c r="G70" s="11">
        <f t="shared" si="146"/>
        <v>2004</v>
      </c>
      <c r="H70" s="11">
        <f t="shared" si="146"/>
        <v>1438</v>
      </c>
      <c r="I70" s="12">
        <f t="shared" si="146"/>
        <v>1688</v>
      </c>
      <c r="J70" s="10">
        <f t="shared" si="146"/>
        <v>1290</v>
      </c>
      <c r="K70" s="162">
        <f t="shared" si="146"/>
        <v>12709</v>
      </c>
      <c r="L70" s="2"/>
      <c r="M70" s="77">
        <f t="shared" si="133"/>
        <v>0</v>
      </c>
      <c r="N70" s="18">
        <f t="shared" si="134"/>
        <v>0</v>
      </c>
      <c r="O70" s="18">
        <f t="shared" si="135"/>
        <v>1.2938504906330716E-6</v>
      </c>
      <c r="P70" s="37">
        <f t="shared" si="136"/>
        <v>1.2411415826493021E-5</v>
      </c>
      <c r="Q70" s="37">
        <f t="shared" si="131"/>
        <v>5.4389847619269658E-6</v>
      </c>
      <c r="R70" s="37">
        <f t="shared" si="131"/>
        <v>3.9028243950354176E-6</v>
      </c>
      <c r="S70" s="19">
        <f t="shared" si="137"/>
        <v>4.2971131237966448E-6</v>
      </c>
      <c r="T70" s="96">
        <f t="shared" si="138"/>
        <v>4.3853098443220105E-6</v>
      </c>
      <c r="U70" s="78">
        <f t="shared" si="139"/>
        <v>4.1152509626980233E-5</v>
      </c>
      <c r="W70" s="146">
        <f t="shared" si="140"/>
        <v>8.8519379844961232</v>
      </c>
      <c r="X70" s="104">
        <f t="shared" si="141"/>
        <v>3.6767199782658218E-3</v>
      </c>
    </row>
    <row r="71" spans="1:24" ht="19.5" customHeight="1" x14ac:dyDescent="0.25">
      <c r="A71" s="24"/>
      <c r="B71" t="s">
        <v>85</v>
      </c>
      <c r="C71" s="10">
        <f>C51+C61</f>
        <v>0</v>
      </c>
      <c r="D71" s="11">
        <f t="shared" ref="D71:K71" si="147">D51+D61</f>
        <v>0</v>
      </c>
      <c r="E71" s="11">
        <f t="shared" si="147"/>
        <v>0</v>
      </c>
      <c r="F71" s="11">
        <f t="shared" si="147"/>
        <v>0</v>
      </c>
      <c r="G71" s="11">
        <f t="shared" si="147"/>
        <v>0</v>
      </c>
      <c r="H71" s="11">
        <f t="shared" si="147"/>
        <v>0</v>
      </c>
      <c r="I71" s="12">
        <f t="shared" si="147"/>
        <v>0</v>
      </c>
      <c r="J71" s="10">
        <f t="shared" si="147"/>
        <v>0</v>
      </c>
      <c r="K71" s="12">
        <f t="shared" si="147"/>
        <v>2108</v>
      </c>
      <c r="L71" s="2"/>
      <c r="M71" s="77">
        <f t="shared" si="133"/>
        <v>0</v>
      </c>
      <c r="N71" s="18">
        <f t="shared" ref="N71" si="148">D71/$D$63</f>
        <v>0</v>
      </c>
      <c r="O71" s="18">
        <f t="shared" ref="O71" si="149">E71/$E$63</f>
        <v>0</v>
      </c>
      <c r="P71" s="37">
        <f t="shared" ref="P71" si="150">F71/$F$63</f>
        <v>0</v>
      </c>
      <c r="Q71" s="37">
        <f t="shared" ref="Q71" si="151">G71/$F$63</f>
        <v>0</v>
      </c>
      <c r="R71" s="37">
        <f t="shared" ref="R71" si="152">H71/$F$63</f>
        <v>0</v>
      </c>
      <c r="S71" s="19">
        <f t="shared" ref="S71" si="153">I71/$I$63</f>
        <v>0</v>
      </c>
      <c r="T71" s="96">
        <f t="shared" ref="T71" si="154">J71/$J$63</f>
        <v>0</v>
      </c>
      <c r="U71" s="78">
        <f t="shared" ref="U71" si="155">K71/$K$63</f>
        <v>6.8258313237606679E-6</v>
      </c>
      <c r="W71" s="146"/>
      <c r="X71" s="104">
        <f t="shared" ref="X71" si="156">(U71-T71)*100</f>
        <v>6.8258313237606677E-4</v>
      </c>
    </row>
    <row r="72" spans="1:24" ht="19.5" customHeight="1" thickBot="1" x14ac:dyDescent="0.3">
      <c r="A72" s="31"/>
      <c r="B72" s="25" t="s">
        <v>71</v>
      </c>
      <c r="C72" s="32">
        <f>C52+C62</f>
        <v>21400980</v>
      </c>
      <c r="D72" s="33">
        <f t="shared" ref="D72:K72" si="157">D52+D62</f>
        <v>20504491</v>
      </c>
      <c r="E72" s="33">
        <f t="shared" si="157"/>
        <v>22778054</v>
      </c>
      <c r="F72" s="33">
        <f t="shared" si="157"/>
        <v>22793578</v>
      </c>
      <c r="G72" s="33">
        <f t="shared" si="157"/>
        <v>21985917</v>
      </c>
      <c r="H72" s="33">
        <f t="shared" si="157"/>
        <v>21958858</v>
      </c>
      <c r="I72" s="43">
        <f t="shared" si="157"/>
        <v>22648063</v>
      </c>
      <c r="J72" s="32">
        <f t="shared" si="157"/>
        <v>16684949</v>
      </c>
      <c r="K72" s="163">
        <f t="shared" si="157"/>
        <v>17680370</v>
      </c>
      <c r="L72" s="2"/>
      <c r="M72" s="148">
        <f t="shared" si="133"/>
        <v>6.5844196069289498E-2</v>
      </c>
      <c r="N72" s="80">
        <f t="shared" si="134"/>
        <v>5.82845561495147E-2</v>
      </c>
      <c r="O72" s="80">
        <f t="shared" si="135"/>
        <v>6.4630255139400433E-2</v>
      </c>
      <c r="P72" s="179">
        <f t="shared" si="136"/>
        <v>6.1863235235426008E-2</v>
      </c>
      <c r="Q72" s="179">
        <f t="shared" si="131"/>
        <v>5.9671191387221073E-2</v>
      </c>
      <c r="R72" s="179">
        <f t="shared" si="131"/>
        <v>5.9597751522613797E-2</v>
      </c>
      <c r="S72" s="94">
        <f t="shared" si="137"/>
        <v>5.7654791911062327E-2</v>
      </c>
      <c r="T72" s="236">
        <f t="shared" si="138"/>
        <v>5.6719900078845489E-2</v>
      </c>
      <c r="U72" s="237">
        <f t="shared" si="139"/>
        <v>5.725010595905048E-2</v>
      </c>
      <c r="W72" s="109">
        <f t="shared" si="140"/>
        <v>5.9659816760602627E-2</v>
      </c>
      <c r="X72" s="106">
        <f t="shared" si="141"/>
        <v>5.302058802049911E-2</v>
      </c>
    </row>
    <row r="73" spans="1:24" ht="19.5" customHeight="1" x14ac:dyDescent="0.25">
      <c r="C73" s="2"/>
      <c r="D73" s="2"/>
      <c r="E73" s="2"/>
      <c r="F73" s="2"/>
      <c r="G73" s="2"/>
      <c r="H73" s="2"/>
      <c r="M73" s="173"/>
    </row>
    <row r="74" spans="1:24" ht="19.5" customHeight="1" x14ac:dyDescent="0.25"/>
    <row r="75" spans="1:24" x14ac:dyDescent="0.25">
      <c r="A75" s="1" t="s">
        <v>27</v>
      </c>
      <c r="M75" s="1" t="str">
        <f>W3</f>
        <v>VARIAÇÃO (JAN-SET)</v>
      </c>
    </row>
    <row r="76" spans="1:24" ht="15.75" thickBot="1" x14ac:dyDescent="0.3"/>
    <row r="77" spans="1:24" ht="24" customHeight="1" x14ac:dyDescent="0.25">
      <c r="A77" s="470" t="s">
        <v>79</v>
      </c>
      <c r="B77" s="496"/>
      <c r="C77" s="472">
        <v>2016</v>
      </c>
      <c r="D77" s="461">
        <v>2017</v>
      </c>
      <c r="E77" s="461">
        <v>2018</v>
      </c>
      <c r="F77" s="461">
        <v>2019</v>
      </c>
      <c r="G77" s="461">
        <v>2020</v>
      </c>
      <c r="H77" s="461">
        <v>2021</v>
      </c>
      <c r="I77" s="463">
        <v>2022</v>
      </c>
      <c r="J77" s="467" t="str">
        <f>J5</f>
        <v>janeiro - setembro</v>
      </c>
      <c r="K77" s="468"/>
      <c r="M77" s="478" t="s">
        <v>90</v>
      </c>
    </row>
    <row r="78" spans="1:24" ht="20.25" customHeight="1" thickBot="1" x14ac:dyDescent="0.3">
      <c r="A78" s="471"/>
      <c r="B78" s="497"/>
      <c r="C78" s="488"/>
      <c r="D78" s="469"/>
      <c r="E78" s="469"/>
      <c r="F78" s="469"/>
      <c r="G78" s="469"/>
      <c r="H78" s="469"/>
      <c r="I78" s="489"/>
      <c r="J78" s="167">
        <v>2022</v>
      </c>
      <c r="K78" s="169">
        <v>2023</v>
      </c>
      <c r="M78" s="479"/>
    </row>
    <row r="79" spans="1:24" ht="20.100000000000001" customHeight="1" thickBot="1" x14ac:dyDescent="0.3">
      <c r="A79" s="5" t="s">
        <v>37</v>
      </c>
      <c r="B79" s="6"/>
      <c r="C79" s="113">
        <f t="shared" ref="C79:K79" si="158">C43/C7</f>
        <v>4.3607267461763808</v>
      </c>
      <c r="D79" s="134">
        <f t="shared" si="158"/>
        <v>4.3688660485568471</v>
      </c>
      <c r="E79" s="134">
        <f t="shared" si="158"/>
        <v>4.2553963546621869</v>
      </c>
      <c r="F79" s="368">
        <f t="shared" si="158"/>
        <v>4.2796460972023116</v>
      </c>
      <c r="G79" s="368">
        <f t="shared" si="158"/>
        <v>4.2715937448963448</v>
      </c>
      <c r="H79" s="368">
        <f t="shared" si="158"/>
        <v>4.3261342870984061</v>
      </c>
      <c r="I79" s="369">
        <f t="shared" si="158"/>
        <v>4.5918925816955234</v>
      </c>
      <c r="J79" s="395">
        <f t="shared" si="158"/>
        <v>4.6058469707132064</v>
      </c>
      <c r="K79" s="396">
        <f t="shared" si="158"/>
        <v>4.5921776113132609</v>
      </c>
      <c r="L79" s="398"/>
      <c r="M79" s="23">
        <f>(K79-J79)/J79</f>
        <v>-2.9678275215967152E-3</v>
      </c>
    </row>
    <row r="80" spans="1:24" ht="20.100000000000001" customHeight="1" x14ac:dyDescent="0.25">
      <c r="A80" s="24"/>
      <c r="B80" s="144" t="s">
        <v>65</v>
      </c>
      <c r="C80" s="244">
        <f t="shared" ref="C80:K80" si="159">C44/C8</f>
        <v>4.0522028895672024</v>
      </c>
      <c r="D80" s="245">
        <f t="shared" si="159"/>
        <v>4.0319616437255634</v>
      </c>
      <c r="E80" s="245">
        <f t="shared" si="159"/>
        <v>3.9730258098124351</v>
      </c>
      <c r="F80" s="372">
        <f t="shared" si="159"/>
        <v>4.010176148614069</v>
      </c>
      <c r="G80" s="372">
        <f t="shared" si="159"/>
        <v>4.0552067883970153</v>
      </c>
      <c r="H80" s="372">
        <f t="shared" si="159"/>
        <v>4.0524108740898184</v>
      </c>
      <c r="I80" s="373">
        <f t="shared" si="159"/>
        <v>4.2222736277569961</v>
      </c>
      <c r="J80" s="244">
        <f t="shared" si="159"/>
        <v>4.249924423305484</v>
      </c>
      <c r="K80" s="331">
        <f t="shared" si="159"/>
        <v>4.2246829282916778</v>
      </c>
      <c r="L80" s="399"/>
      <c r="M80" s="242">
        <f t="shared" ref="M80:M100" si="160">(K80-J80)/J80</f>
        <v>-5.9392809141236534E-3</v>
      </c>
    </row>
    <row r="81" spans="1:13" ht="20.100000000000001" customHeight="1" x14ac:dyDescent="0.25">
      <c r="A81" s="24"/>
      <c r="B81" s="144" t="s">
        <v>66</v>
      </c>
      <c r="C81" s="244">
        <f t="shared" ref="C81:K81" si="161">C45/C9</f>
        <v>4.8232437581677328</v>
      </c>
      <c r="D81" s="245">
        <f t="shared" si="161"/>
        <v>4.9457229268549083</v>
      </c>
      <c r="E81" s="245">
        <f t="shared" si="161"/>
        <v>4.6337391431745507</v>
      </c>
      <c r="F81" s="372">
        <f t="shared" si="161"/>
        <v>4.4643065064160572</v>
      </c>
      <c r="G81" s="372">
        <f t="shared" si="161"/>
        <v>4.103006615816259</v>
      </c>
      <c r="H81" s="372">
        <f t="shared" si="161"/>
        <v>4.1691631462692493</v>
      </c>
      <c r="I81" s="373">
        <f t="shared" si="161"/>
        <v>4.5801997679274367</v>
      </c>
      <c r="J81" s="244">
        <f t="shared" si="161"/>
        <v>4.5658989145952189</v>
      </c>
      <c r="K81" s="331">
        <f t="shared" si="161"/>
        <v>4.6826699386582149</v>
      </c>
      <c r="L81" s="399"/>
      <c r="M81" s="30">
        <f t="shared" si="160"/>
        <v>2.5574596864098142E-2</v>
      </c>
    </row>
    <row r="82" spans="1:13" ht="20.100000000000001" customHeight="1" x14ac:dyDescent="0.25">
      <c r="A82" s="24"/>
      <c r="B82" s="144" t="s">
        <v>73</v>
      </c>
      <c r="C82" s="244">
        <f t="shared" ref="C82:K82" si="162">C46/C10</f>
        <v>1.2000470560555261</v>
      </c>
      <c r="D82" s="245">
        <f t="shared" si="162"/>
        <v>1.7223988223497535</v>
      </c>
      <c r="E82" s="245">
        <f t="shared" si="162"/>
        <v>1.7286945464820571</v>
      </c>
      <c r="F82" s="372">
        <f t="shared" si="162"/>
        <v>1.3900773782430587</v>
      </c>
      <c r="G82" s="372">
        <f t="shared" si="162"/>
        <v>1.3648760440850747</v>
      </c>
      <c r="H82" s="372">
        <f t="shared" si="162"/>
        <v>1.3573016225827961</v>
      </c>
      <c r="I82" s="373">
        <f t="shared" si="162"/>
        <v>1.5740227960589863</v>
      </c>
      <c r="J82" s="244">
        <f t="shared" si="162"/>
        <v>1.479663283769963</v>
      </c>
      <c r="K82" s="331">
        <f t="shared" si="162"/>
        <v>1.9310756632261366</v>
      </c>
      <c r="L82" s="399"/>
      <c r="M82" s="30">
        <f t="shared" si="160"/>
        <v>0.30507777303633676</v>
      </c>
    </row>
    <row r="83" spans="1:13" ht="20.100000000000001" customHeight="1" x14ac:dyDescent="0.25">
      <c r="A83" s="24"/>
      <c r="B83" s="144" t="s">
        <v>67</v>
      </c>
      <c r="C83" s="244">
        <f t="shared" ref="C83:K83" si="163">C47/C11</f>
        <v>5.6827841073678815</v>
      </c>
      <c r="D83" s="245">
        <f t="shared" si="163"/>
        <v>5.5818394429576799</v>
      </c>
      <c r="E83" s="245">
        <f t="shared" si="163"/>
        <v>5.3659016515150952</v>
      </c>
      <c r="F83" s="372">
        <f t="shared" si="163"/>
        <v>5.5388074513778047</v>
      </c>
      <c r="G83" s="372">
        <f t="shared" si="163"/>
        <v>5.5827618989734704</v>
      </c>
      <c r="H83" s="372">
        <f t="shared" si="163"/>
        <v>5.9769911688934467</v>
      </c>
      <c r="I83" s="373">
        <f t="shared" si="163"/>
        <v>6.3925378727048869</v>
      </c>
      <c r="J83" s="244">
        <f t="shared" si="163"/>
        <v>6.411266742996971</v>
      </c>
      <c r="K83" s="331">
        <f t="shared" si="163"/>
        <v>6.766049114722736</v>
      </c>
      <c r="L83" s="399"/>
      <c r="M83" s="30">
        <f t="shared" si="160"/>
        <v>5.5337328167369408E-2</v>
      </c>
    </row>
    <row r="84" spans="1:13" ht="20.100000000000001" customHeight="1" x14ac:dyDescent="0.25">
      <c r="A84" s="24"/>
      <c r="B84" t="s">
        <v>68</v>
      </c>
      <c r="C84" s="244">
        <f t="shared" ref="C84:K84" si="164">C48/C12</f>
        <v>3.7635299791587644</v>
      </c>
      <c r="D84" s="245">
        <f t="shared" si="164"/>
        <v>3.7028383220923282</v>
      </c>
      <c r="E84" s="245">
        <f t="shared" si="164"/>
        <v>4.241242753790913</v>
      </c>
      <c r="F84" s="372">
        <f t="shared" si="164"/>
        <v>4.5918663496255681</v>
      </c>
      <c r="G84" s="372">
        <f t="shared" si="164"/>
        <v>4.3762281771055216</v>
      </c>
      <c r="H84" s="372">
        <f t="shared" si="164"/>
        <v>4.138323555696422</v>
      </c>
      <c r="I84" s="373">
        <f t="shared" si="164"/>
        <v>4.9089794313067596</v>
      </c>
      <c r="J84" s="244">
        <f t="shared" si="164"/>
        <v>4.8835751457104495</v>
      </c>
      <c r="K84" s="331">
        <f t="shared" si="164"/>
        <v>3.8516565255661659</v>
      </c>
      <c r="L84" s="399"/>
      <c r="M84" s="30">
        <f t="shared" si="160"/>
        <v>-0.21130392987823327</v>
      </c>
    </row>
    <row r="85" spans="1:13" ht="20.100000000000001" customHeight="1" x14ac:dyDescent="0.25">
      <c r="A85" s="24"/>
      <c r="B85" s="144" t="s">
        <v>84</v>
      </c>
      <c r="C85" s="244"/>
      <c r="D85" s="245"/>
      <c r="E85" s="245"/>
      <c r="F85" s="372"/>
      <c r="G85" s="372"/>
      <c r="H85" s="372">
        <f t="shared" ref="H85:K85" si="165">H49/H13</f>
        <v>5.8838757396449708</v>
      </c>
      <c r="I85" s="373">
        <f t="shared" si="165"/>
        <v>7.6926863572433195</v>
      </c>
      <c r="J85" s="244">
        <f t="shared" si="165"/>
        <v>7.365154639175258</v>
      </c>
      <c r="K85" s="331">
        <f t="shared" si="165"/>
        <v>8.0146048109965644</v>
      </c>
      <c r="L85" s="399"/>
      <c r="M85" s="30">
        <f t="shared" si="160"/>
        <v>8.8178755727256683E-2</v>
      </c>
    </row>
    <row r="86" spans="1:13" ht="20.100000000000001" customHeight="1" x14ac:dyDescent="0.25">
      <c r="A86" s="24"/>
      <c r="B86" t="s">
        <v>69</v>
      </c>
      <c r="C86" s="244"/>
      <c r="D86" s="245"/>
      <c r="E86" s="245"/>
      <c r="F86" s="372">
        <f t="shared" ref="F86:G86" si="166">F50/F14</f>
        <v>3.6082474226804124</v>
      </c>
      <c r="G86" s="372">
        <f t="shared" si="166"/>
        <v>3.610800744878957</v>
      </c>
      <c r="H86" s="372"/>
      <c r="I86" s="373"/>
      <c r="J86" s="244"/>
      <c r="K86" s="331"/>
      <c r="L86" s="399"/>
      <c r="M86" s="30"/>
    </row>
    <row r="87" spans="1:13" ht="20.100000000000001" customHeight="1" x14ac:dyDescent="0.25">
      <c r="A87" s="24"/>
      <c r="B87" s="144" t="s">
        <v>85</v>
      </c>
      <c r="C87" s="244"/>
      <c r="D87" s="245"/>
      <c r="E87" s="245"/>
      <c r="F87" s="372"/>
      <c r="G87" s="372"/>
      <c r="H87" s="372"/>
      <c r="I87" s="373"/>
      <c r="J87" s="244"/>
      <c r="K87" s="331"/>
      <c r="L87" s="399"/>
      <c r="M87" s="30"/>
    </row>
    <row r="88" spans="1:13" ht="20.100000000000001" customHeight="1" thickBot="1" x14ac:dyDescent="0.3">
      <c r="A88" s="24"/>
      <c r="B88" t="s">
        <v>71</v>
      </c>
      <c r="C88" s="244">
        <f t="shared" ref="C88:G91" si="167">C52/C16</f>
        <v>1.8700899615654336</v>
      </c>
      <c r="D88" s="245">
        <f t="shared" si="167"/>
        <v>3.5003185946106892</v>
      </c>
      <c r="E88" s="245">
        <f t="shared" si="167"/>
        <v>2.6837821809061744</v>
      </c>
      <c r="F88" s="372">
        <f t="shared" si="167"/>
        <v>2.1013277584411889</v>
      </c>
      <c r="G88" s="372">
        <f t="shared" si="167"/>
        <v>1.9844379596893353</v>
      </c>
      <c r="H88" s="372"/>
      <c r="I88" s="373">
        <f t="shared" ref="I88:K91" si="168">I52/I16</f>
        <v>2.7229331895998561</v>
      </c>
      <c r="J88" s="244">
        <f t="shared" si="168"/>
        <v>2.7033857842368483</v>
      </c>
      <c r="K88" s="331">
        <f t="shared" si="168"/>
        <v>2.581868397709862</v>
      </c>
      <c r="L88" s="399"/>
      <c r="M88" s="34">
        <f t="shared" si="160"/>
        <v>-4.4950072326170057E-2</v>
      </c>
    </row>
    <row r="89" spans="1:13" ht="20.100000000000001" customHeight="1" thickBot="1" x14ac:dyDescent="0.3">
      <c r="A89" s="5" t="s">
        <v>36</v>
      </c>
      <c r="B89" s="6"/>
      <c r="C89" s="113">
        <f t="shared" si="167"/>
        <v>1.1651844962701983</v>
      </c>
      <c r="D89" s="134">
        <f t="shared" si="167"/>
        <v>1.1939999104830223</v>
      </c>
      <c r="E89" s="134">
        <f t="shared" si="167"/>
        <v>1.3421143788134609</v>
      </c>
      <c r="F89" s="368">
        <f t="shared" si="167"/>
        <v>1.3354558265681284</v>
      </c>
      <c r="G89" s="368">
        <f t="shared" si="167"/>
        <v>1.3358091468192805</v>
      </c>
      <c r="H89" s="368">
        <f t="shared" ref="H89:H96" si="169">H53/H17</f>
        <v>1.3377759953840802</v>
      </c>
      <c r="I89" s="369">
        <f t="shared" si="168"/>
        <v>1.4199033863125015</v>
      </c>
      <c r="J89" s="113">
        <f t="shared" si="168"/>
        <v>1.417203183571272</v>
      </c>
      <c r="K89" s="397">
        <f t="shared" si="168"/>
        <v>1.4804343242767863</v>
      </c>
      <c r="L89" s="398"/>
      <c r="M89" s="23">
        <f t="shared" si="160"/>
        <v>4.4616849184726984E-2</v>
      </c>
    </row>
    <row r="90" spans="1:13" ht="20.100000000000001" customHeight="1" x14ac:dyDescent="0.25">
      <c r="A90" s="24"/>
      <c r="B90" t="s">
        <v>65</v>
      </c>
      <c r="C90" s="244">
        <f t="shared" si="167"/>
        <v>1.102517518139674</v>
      </c>
      <c r="D90" s="245">
        <f t="shared" si="167"/>
        <v>1.1163774040161705</v>
      </c>
      <c r="E90" s="245">
        <f t="shared" si="167"/>
        <v>1.2677391708388333</v>
      </c>
      <c r="F90" s="372">
        <f t="shared" si="167"/>
        <v>1.2380341069742067</v>
      </c>
      <c r="G90" s="372">
        <f t="shared" si="167"/>
        <v>1.2720894206687776</v>
      </c>
      <c r="H90" s="372">
        <f t="shared" si="169"/>
        <v>1.2695480140640574</v>
      </c>
      <c r="I90" s="373">
        <f t="shared" si="168"/>
        <v>1.3123975060111976</v>
      </c>
      <c r="J90" s="244">
        <f t="shared" si="168"/>
        <v>1.3049560306442483</v>
      </c>
      <c r="K90" s="331">
        <f t="shared" si="168"/>
        <v>1.3317364693814862</v>
      </c>
      <c r="L90" s="399"/>
      <c r="M90" s="242">
        <f t="shared" si="160"/>
        <v>2.0522100445036891E-2</v>
      </c>
    </row>
    <row r="91" spans="1:13" ht="20.100000000000001" customHeight="1" x14ac:dyDescent="0.25">
      <c r="A91" s="24"/>
      <c r="B91" t="s">
        <v>66</v>
      </c>
      <c r="C91" s="244">
        <f t="shared" si="167"/>
        <v>3.6237316798196169</v>
      </c>
      <c r="D91" s="245">
        <f t="shared" si="167"/>
        <v>3.5576735203907757</v>
      </c>
      <c r="E91" s="245">
        <f t="shared" si="167"/>
        <v>1.3755840856507735</v>
      </c>
      <c r="F91" s="372">
        <f t="shared" si="167"/>
        <v>1.1544637248743719</v>
      </c>
      <c r="G91" s="372">
        <f t="shared" si="167"/>
        <v>0.86937078651685396</v>
      </c>
      <c r="H91" s="372">
        <f t="shared" si="169"/>
        <v>1.0946293718094755</v>
      </c>
      <c r="I91" s="373">
        <f t="shared" si="168"/>
        <v>0.23019702452754323</v>
      </c>
      <c r="J91" s="244">
        <f t="shared" si="168"/>
        <v>0.22670991071275556</v>
      </c>
      <c r="K91" s="331">
        <f t="shared" si="168"/>
        <v>0.24495784346329152</v>
      </c>
      <c r="L91" s="399"/>
      <c r="M91" s="30">
        <f t="shared" si="160"/>
        <v>8.0490229532383925E-2</v>
      </c>
    </row>
    <row r="92" spans="1:13" ht="20.100000000000001" customHeight="1" x14ac:dyDescent="0.25">
      <c r="A92" s="24"/>
      <c r="B92" t="s">
        <v>73</v>
      </c>
      <c r="C92" s="244"/>
      <c r="D92" s="245"/>
      <c r="E92" s="245"/>
      <c r="F92" s="372">
        <f t="shared" ref="F92:G94" si="170">F56/F20</f>
        <v>1.2164948453608246</v>
      </c>
      <c r="G92" s="372">
        <f t="shared" si="170"/>
        <v>1.2302371541501975</v>
      </c>
      <c r="H92" s="372">
        <f t="shared" si="169"/>
        <v>1.2112676056338028</v>
      </c>
      <c r="I92" s="373"/>
      <c r="J92" s="244"/>
      <c r="K92" s="331"/>
      <c r="L92" s="399"/>
      <c r="M92" s="30"/>
    </row>
    <row r="93" spans="1:13" ht="20.100000000000001" customHeight="1" x14ac:dyDescent="0.25">
      <c r="A93" s="24"/>
      <c r="B93" t="s">
        <v>67</v>
      </c>
      <c r="C93" s="244">
        <f t="shared" ref="C93:E94" si="171">C57/C21</f>
        <v>1.8981239757911577</v>
      </c>
      <c r="D93" s="245">
        <f t="shared" si="171"/>
        <v>1.9696153245152437</v>
      </c>
      <c r="E93" s="245">
        <f t="shared" si="171"/>
        <v>2.0736778551369759</v>
      </c>
      <c r="F93" s="372">
        <f t="shared" si="170"/>
        <v>2.16216371773517</v>
      </c>
      <c r="G93" s="372">
        <f t="shared" si="170"/>
        <v>2.1888071644952252</v>
      </c>
      <c r="H93" s="372">
        <f t="shared" si="169"/>
        <v>2.2278509894526448</v>
      </c>
      <c r="I93" s="373">
        <f t="shared" ref="I93:K96" si="172">I57/I21</f>
        <v>2.4716924039228783</v>
      </c>
      <c r="J93" s="244">
        <f t="shared" si="172"/>
        <v>2.4547968659880923</v>
      </c>
      <c r="K93" s="331">
        <f t="shared" si="172"/>
        <v>2.7018169530977776</v>
      </c>
      <c r="M93" s="30">
        <f t="shared" si="160"/>
        <v>0.10062750630498951</v>
      </c>
    </row>
    <row r="94" spans="1:13" ht="20.100000000000001" customHeight="1" x14ac:dyDescent="0.25">
      <c r="A94" s="24"/>
      <c r="B94" t="s">
        <v>68</v>
      </c>
      <c r="C94" s="244">
        <f t="shared" si="171"/>
        <v>0.98625533815988875</v>
      </c>
      <c r="D94" s="245">
        <f t="shared" si="171"/>
        <v>0.97945810292732172</v>
      </c>
      <c r="E94" s="245">
        <f t="shared" si="171"/>
        <v>1.0752321369095725</v>
      </c>
      <c r="F94" s="372">
        <f t="shared" si="170"/>
        <v>1.0388874025453827</v>
      </c>
      <c r="G94" s="372">
        <f t="shared" si="170"/>
        <v>1.0286257179075557</v>
      </c>
      <c r="H94" s="372">
        <f t="shared" si="169"/>
        <v>1.0104919691807241</v>
      </c>
      <c r="I94" s="373">
        <f t="shared" si="172"/>
        <v>1.0694868283037615</v>
      </c>
      <c r="J94" s="244">
        <f t="shared" si="172"/>
        <v>1.0648802728203466</v>
      </c>
      <c r="K94" s="331">
        <f t="shared" si="172"/>
        <v>1.1314318136331929</v>
      </c>
      <c r="M94" s="30">
        <f t="shared" si="160"/>
        <v>6.2496735559373129E-2</v>
      </c>
    </row>
    <row r="95" spans="1:13" ht="20.100000000000001" customHeight="1" x14ac:dyDescent="0.25">
      <c r="A95" s="24"/>
      <c r="B95" t="s">
        <v>84</v>
      </c>
      <c r="C95" s="244"/>
      <c r="D95" s="245"/>
      <c r="E95" s="245"/>
      <c r="F95" s="372"/>
      <c r="G95" s="372"/>
      <c r="H95" s="372">
        <f t="shared" si="169"/>
        <v>5.3868226772530994</v>
      </c>
      <c r="I95" s="373">
        <f t="shared" si="172"/>
        <v>5.5630260998464713</v>
      </c>
      <c r="J95" s="244">
        <f t="shared" si="172"/>
        <v>5.5966563549002828</v>
      </c>
      <c r="K95" s="331">
        <f t="shared" si="172"/>
        <v>6.208245093886771</v>
      </c>
      <c r="M95" s="30">
        <f t="shared" si="160"/>
        <v>0.10927752218536653</v>
      </c>
    </row>
    <row r="96" spans="1:13" ht="20.100000000000001" customHeight="1" x14ac:dyDescent="0.25">
      <c r="A96" s="24"/>
      <c r="B96" t="s">
        <v>69</v>
      </c>
      <c r="C96" s="244"/>
      <c r="D96" s="245"/>
      <c r="E96" s="245">
        <f>E60/E24</f>
        <v>1.7142857142857142</v>
      </c>
      <c r="F96" s="372">
        <f>F60/F24</f>
        <v>1.6877828054298643</v>
      </c>
      <c r="G96" s="372">
        <f>G60/G24</f>
        <v>1.6666666666666667</v>
      </c>
      <c r="H96" s="372">
        <f t="shared" si="169"/>
        <v>1.4084231145935358</v>
      </c>
      <c r="I96" s="373">
        <f t="shared" si="172"/>
        <v>1.4280879864636209</v>
      </c>
      <c r="J96" s="244">
        <f t="shared" si="172"/>
        <v>1.41602634467618</v>
      </c>
      <c r="K96" s="331">
        <f t="shared" si="172"/>
        <v>1.0420629714660545</v>
      </c>
      <c r="M96" s="30">
        <f t="shared" si="160"/>
        <v>-0.26409351394916614</v>
      </c>
    </row>
    <row r="97" spans="1:13" ht="20.100000000000001" customHeight="1" x14ac:dyDescent="0.25">
      <c r="A97" s="24"/>
      <c r="B97" t="s">
        <v>85</v>
      </c>
      <c r="C97" s="244"/>
      <c r="D97" s="245"/>
      <c r="E97" s="245"/>
      <c r="F97" s="372"/>
      <c r="G97" s="372"/>
      <c r="H97" s="372"/>
      <c r="I97" s="373"/>
      <c r="J97" s="244"/>
      <c r="K97" s="331">
        <f>K61/K25</f>
        <v>10.810256410256411</v>
      </c>
      <c r="M97" s="30"/>
    </row>
    <row r="98" spans="1:13" ht="20.100000000000001" customHeight="1" thickBot="1" x14ac:dyDescent="0.3">
      <c r="A98" s="24"/>
      <c r="B98" t="s">
        <v>71</v>
      </c>
      <c r="C98" s="246">
        <f t="shared" ref="C98:G99" si="173">C62/C26</f>
        <v>0.80850063389424598</v>
      </c>
      <c r="D98" s="247">
        <f t="shared" si="173"/>
        <v>0.82026955014475089</v>
      </c>
      <c r="E98" s="247">
        <f t="shared" si="173"/>
        <v>0.99512438068627362</v>
      </c>
      <c r="F98" s="372">
        <f t="shared" si="173"/>
        <v>1.0089309407324405</v>
      </c>
      <c r="G98" s="372">
        <f t="shared" si="173"/>
        <v>0.9293099398625857</v>
      </c>
      <c r="H98" s="372"/>
      <c r="I98" s="373"/>
      <c r="J98" s="244">
        <f>J62/J26</f>
        <v>0.96555167421837163</v>
      </c>
      <c r="K98" s="331">
        <f>K62/K26</f>
        <v>1.0053395289807305</v>
      </c>
      <c r="M98" s="34">
        <f t="shared" si="160"/>
        <v>4.1207380013677429E-2</v>
      </c>
    </row>
    <row r="99" spans="1:13" ht="20.100000000000001" customHeight="1" thickBot="1" x14ac:dyDescent="0.3">
      <c r="A99" s="74" t="s">
        <v>21</v>
      </c>
      <c r="B99" s="100"/>
      <c r="C99" s="377">
        <f t="shared" si="173"/>
        <v>2.2085980084340191</v>
      </c>
      <c r="D99" s="115">
        <f t="shared" si="173"/>
        <v>2.2692122767291418</v>
      </c>
      <c r="E99" s="115">
        <f t="shared" si="173"/>
        <v>2.3654983434630283</v>
      </c>
      <c r="F99" s="115">
        <f t="shared" si="173"/>
        <v>2.39736103434146</v>
      </c>
      <c r="G99" s="115">
        <f t="shared" si="173"/>
        <v>2.0018455799380481</v>
      </c>
      <c r="H99" s="115">
        <f>H63/H27</f>
        <v>1.9520967424775821</v>
      </c>
      <c r="I99" s="378">
        <f>I63/I27</f>
        <v>2.5300625580467448</v>
      </c>
      <c r="J99" s="114">
        <f>J63/J27</f>
        <v>2.522896895619299</v>
      </c>
      <c r="K99" s="380">
        <f>K63/K27</f>
        <v>2.6357742210152884</v>
      </c>
      <c r="M99" s="129">
        <f t="shared" si="160"/>
        <v>4.4741156720271451E-2</v>
      </c>
    </row>
    <row r="100" spans="1:13" ht="20.100000000000001" customHeight="1" x14ac:dyDescent="0.25">
      <c r="A100" s="24"/>
      <c r="B100" t="s">
        <v>65</v>
      </c>
      <c r="C100" s="244">
        <f t="shared" ref="C100:K100" si="174">C43/C7</f>
        <v>4.3607267461763808</v>
      </c>
      <c r="D100" s="244">
        <f t="shared" si="174"/>
        <v>4.3688660485568471</v>
      </c>
      <c r="E100" s="244">
        <f t="shared" si="174"/>
        <v>4.2553963546621869</v>
      </c>
      <c r="F100" s="244">
        <f t="shared" si="174"/>
        <v>4.2796460972023116</v>
      </c>
      <c r="G100" s="244">
        <f t="shared" si="174"/>
        <v>4.2715937448963448</v>
      </c>
      <c r="H100" s="244">
        <f t="shared" si="174"/>
        <v>4.3261342870984061</v>
      </c>
      <c r="I100" s="244">
        <f t="shared" si="174"/>
        <v>4.5918925816955234</v>
      </c>
      <c r="J100" s="244">
        <f t="shared" si="174"/>
        <v>4.6058469707132064</v>
      </c>
      <c r="K100" s="400">
        <f t="shared" si="174"/>
        <v>4.5921776113132609</v>
      </c>
      <c r="M100" s="242">
        <f t="shared" si="160"/>
        <v>-2.9678275215967152E-3</v>
      </c>
    </row>
    <row r="101" spans="1:13" ht="20.100000000000001" customHeight="1" x14ac:dyDescent="0.25">
      <c r="A101" s="24"/>
      <c r="B101" t="s">
        <v>66</v>
      </c>
      <c r="C101" s="244">
        <f t="shared" ref="C101:K101" si="175">C44/C8</f>
        <v>4.0522028895672024</v>
      </c>
      <c r="D101" s="244">
        <f t="shared" si="175"/>
        <v>4.0319616437255634</v>
      </c>
      <c r="E101" s="244">
        <f t="shared" si="175"/>
        <v>3.9730258098124351</v>
      </c>
      <c r="F101" s="244">
        <f t="shared" si="175"/>
        <v>4.010176148614069</v>
      </c>
      <c r="G101" s="244">
        <f t="shared" si="175"/>
        <v>4.0552067883970153</v>
      </c>
      <c r="H101" s="244">
        <f t="shared" si="175"/>
        <v>4.0524108740898184</v>
      </c>
      <c r="I101" s="244">
        <f t="shared" si="175"/>
        <v>4.2222736277569961</v>
      </c>
      <c r="J101" s="244">
        <f t="shared" si="175"/>
        <v>4.249924423305484</v>
      </c>
      <c r="K101" s="400">
        <f t="shared" si="175"/>
        <v>4.2246829282916778</v>
      </c>
      <c r="M101" s="30">
        <f t="shared" ref="M101:M106" si="176">(K101-J101)/J101</f>
        <v>-5.9392809141236534E-3</v>
      </c>
    </row>
    <row r="102" spans="1:13" ht="20.100000000000001" customHeight="1" x14ac:dyDescent="0.25">
      <c r="A102" s="24"/>
      <c r="B102" t="s">
        <v>73</v>
      </c>
      <c r="C102" s="244">
        <f t="shared" ref="C102:K102" si="177">C45/C9</f>
        <v>4.8232437581677328</v>
      </c>
      <c r="D102" s="244">
        <f t="shared" si="177"/>
        <v>4.9457229268549083</v>
      </c>
      <c r="E102" s="244">
        <f t="shared" si="177"/>
        <v>4.6337391431745507</v>
      </c>
      <c r="F102" s="244">
        <f t="shared" si="177"/>
        <v>4.4643065064160572</v>
      </c>
      <c r="G102" s="244">
        <f t="shared" si="177"/>
        <v>4.103006615816259</v>
      </c>
      <c r="H102" s="244">
        <f t="shared" si="177"/>
        <v>4.1691631462692493</v>
      </c>
      <c r="I102" s="244">
        <f t="shared" si="177"/>
        <v>4.5801997679274367</v>
      </c>
      <c r="J102" s="244">
        <f t="shared" si="177"/>
        <v>4.5658989145952189</v>
      </c>
      <c r="K102" s="400">
        <f t="shared" si="177"/>
        <v>4.6826699386582149</v>
      </c>
      <c r="M102" s="30">
        <f t="shared" si="176"/>
        <v>2.5574596864098142E-2</v>
      </c>
    </row>
    <row r="103" spans="1:13" ht="20.100000000000001" customHeight="1" x14ac:dyDescent="0.25">
      <c r="A103" s="24"/>
      <c r="B103" t="s">
        <v>67</v>
      </c>
      <c r="C103" s="244">
        <f t="shared" ref="C103:K103" si="178">C46/C10</f>
        <v>1.2000470560555261</v>
      </c>
      <c r="D103" s="244">
        <f t="shared" si="178"/>
        <v>1.7223988223497535</v>
      </c>
      <c r="E103" s="244">
        <f t="shared" si="178"/>
        <v>1.7286945464820571</v>
      </c>
      <c r="F103" s="244">
        <f t="shared" si="178"/>
        <v>1.3900773782430587</v>
      </c>
      <c r="G103" s="244">
        <f t="shared" si="178"/>
        <v>1.3648760440850747</v>
      </c>
      <c r="H103" s="244">
        <f t="shared" si="178"/>
        <v>1.3573016225827961</v>
      </c>
      <c r="I103" s="244">
        <f t="shared" si="178"/>
        <v>1.5740227960589863</v>
      </c>
      <c r="J103" s="244">
        <f t="shared" si="178"/>
        <v>1.479663283769963</v>
      </c>
      <c r="K103" s="400">
        <f t="shared" si="178"/>
        <v>1.9310756632261366</v>
      </c>
      <c r="M103" s="30">
        <f t="shared" si="176"/>
        <v>0.30507777303633676</v>
      </c>
    </row>
    <row r="104" spans="1:13" ht="20.100000000000001" customHeight="1" x14ac:dyDescent="0.25">
      <c r="A104" s="24"/>
      <c r="B104" t="s">
        <v>68</v>
      </c>
      <c r="C104" s="244">
        <f t="shared" ref="C104:K104" si="179">C47/C11</f>
        <v>5.6827841073678815</v>
      </c>
      <c r="D104" s="244">
        <f t="shared" si="179"/>
        <v>5.5818394429576799</v>
      </c>
      <c r="E104" s="244">
        <f t="shared" si="179"/>
        <v>5.3659016515150952</v>
      </c>
      <c r="F104" s="244">
        <f t="shared" si="179"/>
        <v>5.5388074513778047</v>
      </c>
      <c r="G104" s="244">
        <f t="shared" si="179"/>
        <v>5.5827618989734704</v>
      </c>
      <c r="H104" s="244">
        <f t="shared" si="179"/>
        <v>5.9769911688934467</v>
      </c>
      <c r="I104" s="244">
        <f t="shared" si="179"/>
        <v>6.3925378727048869</v>
      </c>
      <c r="J104" s="244">
        <f t="shared" si="179"/>
        <v>6.411266742996971</v>
      </c>
      <c r="K104" s="400">
        <f t="shared" si="179"/>
        <v>6.766049114722736</v>
      </c>
      <c r="M104" s="30">
        <f t="shared" si="176"/>
        <v>5.5337328167369408E-2</v>
      </c>
    </row>
    <row r="105" spans="1:13" ht="20.100000000000001" customHeight="1" x14ac:dyDescent="0.25">
      <c r="A105" s="24"/>
      <c r="B105" t="s">
        <v>84</v>
      </c>
      <c r="C105" s="244">
        <f t="shared" ref="C105:K105" si="180">C48/C12</f>
        <v>3.7635299791587644</v>
      </c>
      <c r="D105" s="244">
        <f t="shared" si="180"/>
        <v>3.7028383220923282</v>
      </c>
      <c r="E105" s="244">
        <f t="shared" si="180"/>
        <v>4.241242753790913</v>
      </c>
      <c r="F105" s="244">
        <f t="shared" si="180"/>
        <v>4.5918663496255681</v>
      </c>
      <c r="G105" s="244">
        <f t="shared" si="180"/>
        <v>4.3762281771055216</v>
      </c>
      <c r="H105" s="244">
        <f t="shared" si="180"/>
        <v>4.138323555696422</v>
      </c>
      <c r="I105" s="244">
        <f t="shared" si="180"/>
        <v>4.9089794313067596</v>
      </c>
      <c r="J105" s="244">
        <f t="shared" si="180"/>
        <v>4.8835751457104495</v>
      </c>
      <c r="K105" s="400">
        <f t="shared" si="180"/>
        <v>3.8516565255661659</v>
      </c>
      <c r="M105" s="30">
        <f t="shared" si="176"/>
        <v>-0.21130392987823327</v>
      </c>
    </row>
    <row r="106" spans="1:13" ht="20.100000000000001" customHeight="1" x14ac:dyDescent="0.25">
      <c r="A106" s="24"/>
      <c r="B106" t="s">
        <v>69</v>
      </c>
      <c r="C106" s="244"/>
      <c r="D106" s="244"/>
      <c r="E106" s="244"/>
      <c r="F106" s="244"/>
      <c r="G106" s="244"/>
      <c r="H106" s="244">
        <f t="shared" ref="H106:K106" si="181">H49/H13</f>
        <v>5.8838757396449708</v>
      </c>
      <c r="I106" s="244">
        <f t="shared" si="181"/>
        <v>7.6926863572433195</v>
      </c>
      <c r="J106" s="244">
        <f t="shared" si="181"/>
        <v>7.365154639175258</v>
      </c>
      <c r="K106" s="400">
        <f t="shared" si="181"/>
        <v>8.0146048109965644</v>
      </c>
      <c r="M106" s="30">
        <f t="shared" si="176"/>
        <v>8.8178755727256683E-2</v>
      </c>
    </row>
    <row r="107" spans="1:13" ht="20.100000000000001" customHeight="1" x14ac:dyDescent="0.25">
      <c r="A107" s="24"/>
      <c r="B107" t="s">
        <v>85</v>
      </c>
      <c r="C107" s="244"/>
      <c r="D107" s="244"/>
      <c r="E107" s="244"/>
      <c r="F107" s="244">
        <f t="shared" ref="F107:G107" si="182">F50/F14</f>
        <v>3.6082474226804124</v>
      </c>
      <c r="G107" s="244">
        <f t="shared" si="182"/>
        <v>3.610800744878957</v>
      </c>
      <c r="H107" s="244"/>
      <c r="I107" s="244"/>
      <c r="J107" s="244"/>
      <c r="K107" s="400"/>
      <c r="M107" s="30"/>
    </row>
    <row r="108" spans="1:13" ht="20.100000000000001" customHeight="1" thickBot="1" x14ac:dyDescent="0.3">
      <c r="A108" s="31"/>
      <c r="B108" s="25" t="s">
        <v>71</v>
      </c>
      <c r="C108" s="246"/>
      <c r="D108" s="246"/>
      <c r="E108" s="246"/>
      <c r="F108" s="246"/>
      <c r="G108" s="246"/>
      <c r="H108" s="246"/>
      <c r="I108" s="246"/>
      <c r="J108" s="246"/>
      <c r="K108" s="401"/>
      <c r="M108" s="34"/>
    </row>
    <row r="109" spans="1:13" ht="20.100000000000001" customHeight="1" x14ac:dyDescent="0.25"/>
    <row r="110" spans="1:13" ht="15.75" x14ac:dyDescent="0.25">
      <c r="A110" s="99" t="s">
        <v>39</v>
      </c>
    </row>
  </sheetData>
  <mergeCells count="46">
    <mergeCell ref="A77:B78"/>
    <mergeCell ref="C77:C78"/>
    <mergeCell ref="D77:D78"/>
    <mergeCell ref="E77:E78"/>
    <mergeCell ref="I77:I78"/>
    <mergeCell ref="H77:H78"/>
    <mergeCell ref="F77:F78"/>
    <mergeCell ref="W41:X41"/>
    <mergeCell ref="A41:B42"/>
    <mergeCell ref="C41:C42"/>
    <mergeCell ref="D41:D42"/>
    <mergeCell ref="E41:E42"/>
    <mergeCell ref="I41:I42"/>
    <mergeCell ref="J41:K41"/>
    <mergeCell ref="M41:M42"/>
    <mergeCell ref="N41:N42"/>
    <mergeCell ref="O41:O42"/>
    <mergeCell ref="S41:S42"/>
    <mergeCell ref="T41:U41"/>
    <mergeCell ref="H41:H42"/>
    <mergeCell ref="R41:R42"/>
    <mergeCell ref="F41:F42"/>
    <mergeCell ref="P41:P42"/>
    <mergeCell ref="W5:X5"/>
    <mergeCell ref="A5:B6"/>
    <mergeCell ref="C5:C6"/>
    <mergeCell ref="D5:D6"/>
    <mergeCell ref="E5:E6"/>
    <mergeCell ref="I5:I6"/>
    <mergeCell ref="J5:K5"/>
    <mergeCell ref="M5:M6"/>
    <mergeCell ref="N5:N6"/>
    <mergeCell ref="O5:O6"/>
    <mergeCell ref="S5:S6"/>
    <mergeCell ref="T5:U5"/>
    <mergeCell ref="H5:H6"/>
    <mergeCell ref="R5:R6"/>
    <mergeCell ref="P5:P6"/>
    <mergeCell ref="F5:F6"/>
    <mergeCell ref="G5:G6"/>
    <mergeCell ref="Q5:Q6"/>
    <mergeCell ref="G41:G42"/>
    <mergeCell ref="Q41:Q42"/>
    <mergeCell ref="G77:G78"/>
    <mergeCell ref="M77:M78"/>
    <mergeCell ref="J77:K7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L79:M92 M93:M108</xm:sqref>
        </x14:conditionalFormatting>
        <x14:conditionalFormatting xmlns:xm="http://schemas.microsoft.com/office/excel/2006/main">
          <x14:cfRule type="iconSet" priority="107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W7:X36</xm:sqref>
        </x14:conditionalFormatting>
        <x14:conditionalFormatting xmlns:xm="http://schemas.microsoft.com/office/excel/2006/main">
          <x14:cfRule type="iconSet" priority="110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W43:X72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EEC13F3B59F34B9BCC66E790E2FA0A" ma:contentTypeVersion="16" ma:contentTypeDescription="Criar um novo documento." ma:contentTypeScope="" ma:versionID="eabc3fb91726a35beb67f2bd9860afce">
  <xsd:schema xmlns:xsd="http://www.w3.org/2001/XMLSchema" xmlns:xs="http://www.w3.org/2001/XMLSchema" xmlns:p="http://schemas.microsoft.com/office/2006/metadata/properties" xmlns:ns2="102779b3-14df-4016-aa48-ee97d859017f" xmlns:ns3="5730b3e0-d0bd-431a-856b-608cba8ed24c" targetNamespace="http://schemas.microsoft.com/office/2006/metadata/properties" ma:root="true" ma:fieldsID="3babec6d77f526c5f79661b783a08057" ns2:_="" ns3:_="">
    <xsd:import namespace="102779b3-14df-4016-aa48-ee97d859017f"/>
    <xsd:import namespace="5730b3e0-d0bd-431a-856b-608cba8ed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779b3-14df-4016-aa48-ee97d8590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2511d642-cb43-48f7-aead-ed3b65589a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0b3e0-d0bd-431a-856b-608cba8ed2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a3324d3-3bf8-4f35-a70c-0c994811d35e}" ma:internalName="TaxCatchAll" ma:showField="CatchAllData" ma:web="5730b3e0-d0bd-431a-856b-608cba8ed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9F3E9D43-AF6D-49AC-AC04-5F205C093A7D}"/>
</file>

<file path=customXml/itemProps4.xml><?xml version="1.0" encoding="utf-8"?>
<ds:datastoreItem xmlns:ds="http://schemas.openxmlformats.org/officeDocument/2006/customXml" ds:itemID="{67E6C5FA-BC9C-463B-A197-44CD42B58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2023-11-13T15:02:17Z</dcterms:modified>
</cp:coreProperties>
</file>